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aisves-my.sharepoint.com/personal/ina_kovaliova_laisves_vilnius_lm_lt/Documents/Desktop/Individualūs planai/Individualūs planai 2026/"/>
    </mc:Choice>
  </mc:AlternateContent>
  <xr:revisionPtr revIDLastSave="27" documentId="8_{7BB8AE7A-FA23-4625-BA70-C195861A4139}" xr6:coauthVersionLast="47" xr6:coauthVersionMax="47" xr10:uidLastSave="{B8271B30-3EF5-4317-8334-3712EF481E1B}"/>
  <workbookProtection workbookAlgorithmName="SHA-512" workbookHashValue="Rjo9OMZz4K1wgdyAHy9jO6Ew+8dnJ4xTfswXuzDfOEyUjxmWmqwh/aiqxxWGLDtAsxQJ767/5dCr5L10wOvs1w==" workbookSaltValue="S2reNSgyM5oGTZMEYuyZ/w==" workbookSpinCount="100000" lockStructure="1"/>
  <bookViews>
    <workbookView xWindow="-120" yWindow="-120" windowWidth="29040" windowHeight="15840" xr2:uid="{7D8BEE94-6F15-4D28-814B-C5D7DD4477D0}"/>
  </bookViews>
  <sheets>
    <sheet name="Individualus planas" sheetId="1" r:id="rId1"/>
    <sheet name="Pasirašymui" sheetId="4" r:id="rId2"/>
    <sheet name="Parametrai" sheetId="3" state="hidden" r:id="rId3"/>
  </sheets>
  <definedNames>
    <definedName name="A">Pasirašymui!$R$22:$R$23</definedName>
    <definedName name="B">Pasirašymui!$S$20:$S$22</definedName>
    <definedName name="Biologija">Pasirašymui!$Q$30:$Q$33</definedName>
    <definedName name="brandos">Parametrai!$A$55:$A$65</definedName>
    <definedName name="Chemija">Pasirašymui!$O$32:$O$35</definedName>
    <definedName name="Fizika">Pasirašymui!$P$30:$P$33</definedName>
    <definedName name="Geografija">Pasirašymui!$P$23:$P$23</definedName>
    <definedName name="Istorija">Pasirašymui!$O$24:$O$28</definedName>
    <definedName name="_xlnm.Print_Area" localSheetId="0">'Individualus planas'!$A$1:$L$35</definedName>
    <definedName name="_xlnm.Print_Area" localSheetId="1">Pasirašymui!$A$1:$G$69</definedName>
    <definedName name="val">Parametrai!$A$1:$B$50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3" i="4" l="1"/>
  <c r="D43" i="4" s="1"/>
  <c r="I15" i="1"/>
  <c r="I14" i="1"/>
  <c r="B29" i="1"/>
  <c r="F32" i="1"/>
  <c r="I12" i="1"/>
  <c r="I13" i="1"/>
  <c r="A2" i="1"/>
  <c r="B59" i="4"/>
  <c r="H29" i="1"/>
  <c r="D59" i="4" s="1"/>
  <c r="E59" i="4" s="1"/>
  <c r="B55" i="4"/>
  <c r="H25" i="1"/>
  <c r="I25" i="1" s="1"/>
  <c r="H18" i="1"/>
  <c r="D48" i="4" s="1"/>
  <c r="E48" i="4" s="1"/>
  <c r="G48" i="4" s="1"/>
  <c r="H17" i="1"/>
  <c r="D47" i="4" s="1"/>
  <c r="E47" i="4" s="1"/>
  <c r="F19" i="1"/>
  <c r="D29" i="4"/>
  <c r="E29" i="4" s="1"/>
  <c r="E36" i="1"/>
  <c r="F34" i="1"/>
  <c r="F33" i="1"/>
  <c r="C60" i="4"/>
  <c r="B42" i="4"/>
  <c r="H22" i="1"/>
  <c r="D52" i="4" s="1"/>
  <c r="E52" i="4" s="1"/>
  <c r="G52" i="4" s="1"/>
  <c r="H21" i="1"/>
  <c r="D51" i="4" s="1"/>
  <c r="E51" i="4" s="1"/>
  <c r="F51" i="4" s="1"/>
  <c r="B58" i="4"/>
  <c r="B48" i="4"/>
  <c r="B49" i="4"/>
  <c r="B50" i="4"/>
  <c r="B51" i="4"/>
  <c r="B52" i="4"/>
  <c r="B53" i="4"/>
  <c r="B54" i="4"/>
  <c r="B56" i="4"/>
  <c r="B57" i="4"/>
  <c r="B47" i="4"/>
  <c r="D24" i="4"/>
  <c r="H30" i="1"/>
  <c r="H28" i="1"/>
  <c r="I28" i="1" s="1"/>
  <c r="H27" i="1"/>
  <c r="I27" i="1" s="1"/>
  <c r="H26" i="1"/>
  <c r="I26" i="1" s="1"/>
  <c r="H24" i="1"/>
  <c r="D54" i="4" s="1"/>
  <c r="E54" i="4" s="1"/>
  <c r="H23" i="1"/>
  <c r="I23" i="1" s="1"/>
  <c r="I11" i="1"/>
  <c r="H20" i="1"/>
  <c r="I20" i="1" s="1"/>
  <c r="C41" i="4"/>
  <c r="D41" i="4" s="1"/>
  <c r="E41" i="4" s="1"/>
  <c r="C42" i="4"/>
  <c r="D42" i="4" s="1"/>
  <c r="H19" i="1"/>
  <c r="D49" i="4" s="1"/>
  <c r="E49" i="4" s="1"/>
  <c r="C39" i="4"/>
  <c r="C40" i="4"/>
  <c r="C38" i="4"/>
  <c r="F43" i="4" l="1"/>
  <c r="E43" i="4"/>
  <c r="E42" i="4"/>
  <c r="F42" i="4"/>
  <c r="I19" i="1"/>
  <c r="I29" i="1"/>
  <c r="G59" i="4"/>
  <c r="F59" i="4"/>
  <c r="B7" i="1"/>
  <c r="I24" i="1"/>
  <c r="D55" i="4"/>
  <c r="E55" i="4" s="1"/>
  <c r="D56" i="4"/>
  <c r="E56" i="4" s="1"/>
  <c r="G56" i="4" s="1"/>
  <c r="G29" i="4"/>
  <c r="F29" i="4"/>
  <c r="I18" i="1"/>
  <c r="I17" i="1"/>
  <c r="D53" i="4"/>
  <c r="E53" i="4" s="1"/>
  <c r="F53" i="4" s="1"/>
  <c r="D57" i="4"/>
  <c r="E57" i="4" s="1"/>
  <c r="F57" i="4" s="1"/>
  <c r="D50" i="4"/>
  <c r="E50" i="4" s="1"/>
  <c r="F50" i="4" s="1"/>
  <c r="D58" i="4"/>
  <c r="E58" i="4" s="1"/>
  <c r="F58" i="4" s="1"/>
  <c r="I21" i="1"/>
  <c r="I22" i="1"/>
  <c r="F49" i="4"/>
  <c r="G49" i="4"/>
  <c r="F54" i="4"/>
  <c r="F47" i="4"/>
  <c r="F41" i="4"/>
  <c r="D39" i="4"/>
  <c r="D40" i="4"/>
  <c r="E40" i="4" s="1"/>
  <c r="D38" i="4"/>
  <c r="D31" i="4"/>
  <c r="E31" i="4" s="1"/>
  <c r="F31" i="4" s="1"/>
  <c r="D32" i="4"/>
  <c r="E32" i="4" s="1"/>
  <c r="G32" i="4" s="1"/>
  <c r="D33" i="4"/>
  <c r="E33" i="4" s="1"/>
  <c r="D30" i="4"/>
  <c r="E30" i="4" s="1"/>
  <c r="D26" i="4"/>
  <c r="E26" i="4" s="1"/>
  <c r="D27" i="4"/>
  <c r="E27" i="4" s="1"/>
  <c r="D28" i="4"/>
  <c r="E28" i="4" s="1"/>
  <c r="D25" i="4"/>
  <c r="E25" i="4" s="1"/>
  <c r="D23" i="4"/>
  <c r="E23" i="4" s="1"/>
  <c r="E24" i="4"/>
  <c r="D22" i="4"/>
  <c r="E22" i="4" s="1"/>
  <c r="C21" i="4"/>
  <c r="F25" i="1"/>
  <c r="C20" i="4"/>
  <c r="D13" i="4"/>
  <c r="D12" i="4"/>
  <c r="D6" i="4"/>
  <c r="C66" i="4" s="1"/>
  <c r="E8" i="4"/>
  <c r="G53" i="4" l="1"/>
  <c r="G55" i="4"/>
  <c r="F56" i="4"/>
  <c r="G50" i="4"/>
  <c r="G58" i="4"/>
  <c r="G57" i="4"/>
  <c r="F38" i="4"/>
  <c r="E38" i="4"/>
  <c r="F39" i="4"/>
  <c r="E39" i="4"/>
  <c r="F40" i="4"/>
  <c r="F27" i="4"/>
  <c r="G27" i="4"/>
  <c r="G25" i="4"/>
  <c r="F25" i="4"/>
  <c r="F30" i="4"/>
  <c r="G30" i="4"/>
  <c r="G26" i="4"/>
  <c r="F26" i="4"/>
  <c r="F28" i="4"/>
  <c r="G28" i="4"/>
  <c r="G33" i="4"/>
  <c r="F33" i="4"/>
  <c r="F32" i="4"/>
  <c r="G31" i="4"/>
  <c r="G22" i="4"/>
  <c r="F22" i="4"/>
  <c r="G24" i="4"/>
  <c r="F24" i="4"/>
  <c r="G23" i="4"/>
  <c r="F23" i="4"/>
  <c r="I10" i="1" l="1"/>
  <c r="F30" i="1"/>
  <c r="F31" i="1"/>
  <c r="F29" i="1"/>
  <c r="F27" i="1"/>
  <c r="F26" i="1"/>
  <c r="F28" i="1"/>
  <c r="F20" i="1"/>
  <c r="F14" i="1"/>
  <c r="F10" i="1"/>
  <c r="F12" i="1"/>
  <c r="F13" i="1"/>
  <c r="F15" i="1"/>
  <c r="F16" i="1"/>
  <c r="F17" i="1"/>
  <c r="F18" i="1"/>
  <c r="F21" i="1"/>
  <c r="F22" i="1"/>
  <c r="F23" i="1"/>
  <c r="F24" i="1"/>
  <c r="F11" i="1"/>
  <c r="C11" i="1"/>
  <c r="E13" i="4" s="1"/>
  <c r="C10" i="1"/>
  <c r="E7" i="1" l="1"/>
  <c r="E12" i="4"/>
  <c r="G12" i="4" s="1"/>
  <c r="F13" i="4"/>
  <c r="G13" i="4"/>
  <c r="F63" i="4" s="1"/>
  <c r="E63" i="4" l="1"/>
  <c r="F12" i="4"/>
  <c r="D63" i="4"/>
</calcChain>
</file>

<file path=xl/sharedStrings.xml><?xml version="1.0" encoding="utf-8"?>
<sst xmlns="http://schemas.openxmlformats.org/spreadsheetml/2006/main" count="275" uniqueCount="143">
  <si>
    <t>Įrašykite savo vardą ir pavardę:</t>
  </si>
  <si>
    <t>Pasirinkta dalykų:</t>
  </si>
  <si>
    <t>Pasirinktas valandų skaičius:</t>
  </si>
  <si>
    <t>PRIVALOMI DALYKAI</t>
  </si>
  <si>
    <t>Pasirinkite mokymosi lygį</t>
  </si>
  <si>
    <t>PRIVALOMAI PASIRENKAMIEJI DALYKAI</t>
  </si>
  <si>
    <t>LAISVAI PASIRENKAMIEJI DALYKAI</t>
  </si>
  <si>
    <t>Lietuvių kalba ir literatūra</t>
  </si>
  <si>
    <t>A</t>
  </si>
  <si>
    <t>I užsienio kalba</t>
  </si>
  <si>
    <t>Psichologija</t>
  </si>
  <si>
    <t>-</t>
  </si>
  <si>
    <t>Matematika</t>
  </si>
  <si>
    <t>Anglų kalba</t>
  </si>
  <si>
    <t>Mokysiuos</t>
  </si>
  <si>
    <t>Teisė</t>
  </si>
  <si>
    <t>Fizinis ugdymas</t>
  </si>
  <si>
    <t>Netaikoma</t>
  </si>
  <si>
    <t>Prancūzų kalba</t>
  </si>
  <si>
    <t>Nacionalinio saugumo ir krašto gynyba</t>
  </si>
  <si>
    <t>Privaloma socialinė-pilietinė veikla</t>
  </si>
  <si>
    <r>
      <rPr>
        <b/>
        <sz val="8"/>
        <color theme="4" tint="-0.249977111117893"/>
        <rFont val="Calibri"/>
        <family val="2"/>
        <charset val="186"/>
      </rPr>
      <t>≥</t>
    </r>
    <r>
      <rPr>
        <b/>
        <sz val="8"/>
        <color theme="4" tint="-0.249977111117893"/>
        <rFont val="Calibri"/>
        <family val="2"/>
        <charset val="186"/>
        <scheme val="minor"/>
      </rPr>
      <t>70 val. per 2 m.m.</t>
    </r>
  </si>
  <si>
    <t>Vokiečių kalba</t>
  </si>
  <si>
    <t>Astronomija</t>
  </si>
  <si>
    <t>Gamtamokslinis ir technologinis ugdymas</t>
  </si>
  <si>
    <t>Užsienio kalba</t>
  </si>
  <si>
    <t xml:space="preserve">Biologija </t>
  </si>
  <si>
    <t>Ispanų kalba (pradedantiesiems)</t>
  </si>
  <si>
    <t>Chemija</t>
  </si>
  <si>
    <t>Dalyko modulis</t>
  </si>
  <si>
    <t xml:space="preserve">Fizika </t>
  </si>
  <si>
    <t>Matematikos modulis III klasei: probleminių uždavinių sprendimas</t>
  </si>
  <si>
    <t>Informatika</t>
  </si>
  <si>
    <t>Matematikos modulis IV klasei: probleminių uždavinių sprendimas</t>
  </si>
  <si>
    <t>Inžinerinės technologijos</t>
  </si>
  <si>
    <t>Anglų k. modulis: užsienio kalbos akademinių gebėjimų ugdymas(is) rengiantis studijoms</t>
  </si>
  <si>
    <t>Visuomeninis ugdymas</t>
  </si>
  <si>
    <t>Informatikos modulis: duomenų tyrybos, programavimo ir saugaus elgesio pradmenys</t>
  </si>
  <si>
    <t xml:space="preserve">Istorija </t>
  </si>
  <si>
    <t>Lietuvių k. modulis III kl. B lygiui: lietuvių kalbos rašyba, skyryba ir kalbos vartojimas</t>
  </si>
  <si>
    <t xml:space="preserve">Geografija </t>
  </si>
  <si>
    <t>Lietuvių k. modulis IV kl. B lygiui: lietuvių kalbos rašyba, skyryba ir kalbos vartojimas</t>
  </si>
  <si>
    <t>Ekonomika ir verslumas</t>
  </si>
  <si>
    <t>Biologijos tiriamosios veiklos duomenų apdorojimo metodikos</t>
  </si>
  <si>
    <t xml:space="preserve">Filosofija </t>
  </si>
  <si>
    <t>Fizikos modulis III klasei: fizikiniai inžinerijos pagrindai</t>
  </si>
  <si>
    <t>Dorinis ugdymas</t>
  </si>
  <si>
    <t>Fizikos modulis IV klasei: eksperimentinė fizika</t>
  </si>
  <si>
    <t>Tikyba</t>
  </si>
  <si>
    <t>Chemijos modulis: integruotų chemijos uždavinių sprendimas</t>
  </si>
  <si>
    <t>Etika</t>
  </si>
  <si>
    <t>Istorijos modulis: darbas su istorijos šaltiniais</t>
  </si>
  <si>
    <t>Meninis ugdymas</t>
  </si>
  <si>
    <t>Geografijos modulis: geografinių žemėlapių sudarymas, skaitymas ir analizė</t>
  </si>
  <si>
    <t>Dailė</t>
  </si>
  <si>
    <t>Inžinerinių technologijų modulis: puslaidininkiai ir elektronika</t>
  </si>
  <si>
    <t>Muzika</t>
  </si>
  <si>
    <t>Šokis</t>
  </si>
  <si>
    <t>Medijų menas</t>
  </si>
  <si>
    <t>Taikomosios technologijos</t>
  </si>
  <si>
    <t>Brandos darbas</t>
  </si>
  <si>
    <t>Pasirinkite dalyką</t>
  </si>
  <si>
    <t xml:space="preserve">    VILNIAUS „LAISVĖS“ GIMNAZIJA</t>
  </si>
  <si>
    <t>Istorija</t>
  </si>
  <si>
    <t>Vilniaus „Laisvės“ gimnazijos</t>
  </si>
  <si>
    <t>Direktoriui</t>
  </si>
  <si>
    <t>P R A Š Y M A S</t>
  </si>
  <si>
    <t xml:space="preserve">       Prašau man leisti nuo 2025 m. rugsėjo 1 d. mokytis Jūsų vadovaujamos gimnazijos III-IV gimnazinėje klasėse pagal žemiau pasirinktą individualųjį ugdymo planą.</t>
  </si>
  <si>
    <t>Mokinio vardas, pavardė:</t>
  </si>
  <si>
    <t xml:space="preserve">Pildymo data: </t>
  </si>
  <si>
    <t>Geografija</t>
  </si>
  <si>
    <t xml:space="preserve"> </t>
  </si>
  <si>
    <t>Privalomi dalykai:</t>
  </si>
  <si>
    <t>Dalykas</t>
  </si>
  <si>
    <t>Kursas</t>
  </si>
  <si>
    <t>Val.</t>
  </si>
  <si>
    <t>Valandų paskirstymas</t>
  </si>
  <si>
    <t>III klasė</t>
  </si>
  <si>
    <t>IV klasė</t>
  </si>
  <si>
    <t>≥70 val. per dvejus mokslo metus</t>
  </si>
  <si>
    <t>Privalomai pasirenkamieji dalykai:</t>
  </si>
  <si>
    <t>Mokausi</t>
  </si>
  <si>
    <t>Dalykų grupė</t>
  </si>
  <si>
    <t>B</t>
  </si>
  <si>
    <t>Nesimokau</t>
  </si>
  <si>
    <t>Fizika</t>
  </si>
  <si>
    <t>B1</t>
  </si>
  <si>
    <t>B2</t>
  </si>
  <si>
    <t>Anglų k.</t>
  </si>
  <si>
    <t>Biologija</t>
  </si>
  <si>
    <t>Prancūzų k.</t>
  </si>
  <si>
    <t>Vokiečių k.</t>
  </si>
  <si>
    <t xml:space="preserve">Visuomeninis ugdymas </t>
  </si>
  <si>
    <t>Statyba ir medžio apdirbimas</t>
  </si>
  <si>
    <t>Tekstilė ir apranga</t>
  </si>
  <si>
    <t>Taikomasis menas, amatai ir dizainas</t>
  </si>
  <si>
    <t>nesimokau</t>
  </si>
  <si>
    <t>Laisvai pasirenkamieji dalykai:</t>
  </si>
  <si>
    <t>A lygis</t>
  </si>
  <si>
    <t>B lygis</t>
  </si>
  <si>
    <t>Rusų k.</t>
  </si>
  <si>
    <t>II užsienio kalba (ispanų pradedantiesiems)</t>
  </si>
  <si>
    <t>Moduliai:</t>
  </si>
  <si>
    <t>Brandos darbo tema ir dalykas:</t>
  </si>
  <si>
    <t>Dalykų skaičius</t>
  </si>
  <si>
    <r>
      <t xml:space="preserve">Val. sk. </t>
    </r>
    <r>
      <rPr>
        <b/>
        <sz val="9"/>
        <color indexed="8"/>
        <rFont val="Calibri"/>
        <family val="2"/>
        <charset val="186"/>
        <scheme val="minor"/>
      </rPr>
      <t>3 kl.</t>
    </r>
  </si>
  <si>
    <r>
      <t xml:space="preserve">Val. sk. </t>
    </r>
    <r>
      <rPr>
        <b/>
        <sz val="9"/>
        <color indexed="8"/>
        <rFont val="Calibri"/>
        <family val="2"/>
        <charset val="186"/>
        <scheme val="minor"/>
      </rPr>
      <t>4 kl.</t>
    </r>
  </si>
  <si>
    <t>Iš viso:</t>
  </si>
  <si>
    <t>Mokinys (mokinė)</t>
  </si>
  <si>
    <t>Vardas, pavardė</t>
  </si>
  <si>
    <t>Parašas</t>
  </si>
  <si>
    <t>Tėvai (globėjai)</t>
  </si>
  <si>
    <t>Lietuvių kalba ir literatūra A lygiu</t>
  </si>
  <si>
    <t>Lietuvių kalba ir literatūra B lygiu</t>
  </si>
  <si>
    <t>Matematika A lygiu</t>
  </si>
  <si>
    <t>Matematika B lygiu</t>
  </si>
  <si>
    <t>Užsienio kalba (rusų)</t>
  </si>
  <si>
    <t xml:space="preserve">Teatras </t>
  </si>
  <si>
    <t>Rašysiu brandos darbą</t>
  </si>
  <si>
    <t>50 val. per du metus</t>
  </si>
  <si>
    <t xml:space="preserve">Profesinio mokymo programos modulis </t>
  </si>
  <si>
    <t>Etninė kultūra</t>
  </si>
  <si>
    <t>Sveikatos ugdymas</t>
  </si>
  <si>
    <t>Rengimas šeimai</t>
  </si>
  <si>
    <t>Geografinės informacinės sistemos</t>
  </si>
  <si>
    <t>Menų istorija</t>
  </si>
  <si>
    <t>Matematikos modulis III klasei: Planimetrija</t>
  </si>
  <si>
    <t>Matematikos modulis IV klasei: Probleminių uždavinių sprendimas</t>
  </si>
  <si>
    <t>Anglų kalbos rašymo gebėjimų ugdymas</t>
  </si>
  <si>
    <t>Informatikos modulis: Duomenų tyrybos, programavimo ir saugaus elgesio pradmenys</t>
  </si>
  <si>
    <t>Lietuvių k. modulis III klasei B lygiui: Lietuvių kalbos rašyba, skyryba ir kalbos vartojimas</t>
  </si>
  <si>
    <t>Lietuvių k. modulis IV klasei B lygiui: Kūrybinis rašymas</t>
  </si>
  <si>
    <t>Fizikos modulis: Eksperimentinė fizika</t>
  </si>
  <si>
    <t>Chemijos modulis: Įvairių tipų chemijos uždavinių sprendimas</t>
  </si>
  <si>
    <t>Istorijos modulis: Istorinių šaltinių analizė</t>
  </si>
  <si>
    <t>Geografijos modulis: Geografinių skaitmeninių žemėlapių skaitymas ir analizė</t>
  </si>
  <si>
    <t>Užsienio kalba (prancūzų)</t>
  </si>
  <si>
    <t>Užsienio kalba (vokiečių)</t>
  </si>
  <si>
    <t>Ekonomika</t>
  </si>
  <si>
    <t>Vardas Pavardė</t>
  </si>
  <si>
    <t>INDIVIDUALAUS PLANO PASIRINKIMAS 2026 - 2028 m. m.</t>
  </si>
  <si>
    <t>Individualus ugdymo planas 2026-2028 m.m.</t>
  </si>
  <si>
    <r>
      <t xml:space="preserve">Privalomų pamokų minimumas – </t>
    </r>
    <r>
      <rPr>
        <b/>
        <i/>
        <sz val="9"/>
        <color theme="5" tint="-0.249977111117893"/>
        <rFont val="Calibri"/>
        <family val="2"/>
        <charset val="186"/>
        <scheme val="minor"/>
      </rPr>
      <t>27</t>
    </r>
    <r>
      <rPr>
        <i/>
        <sz val="9"/>
        <color theme="1"/>
        <rFont val="Calibri"/>
        <family val="2"/>
        <charset val="186"/>
        <scheme val="minor"/>
      </rPr>
      <t xml:space="preserve"> val. per savaitę, maksimumas – </t>
    </r>
    <r>
      <rPr>
        <b/>
        <i/>
        <sz val="9"/>
        <color theme="5" tint="-0.249977111117893"/>
        <rFont val="Calibri"/>
        <family val="2"/>
        <charset val="186"/>
        <scheme val="minor"/>
      </rPr>
      <t>35</t>
    </r>
    <r>
      <rPr>
        <i/>
        <sz val="9"/>
        <color theme="1"/>
        <rFont val="Calibri"/>
        <family val="2"/>
        <charset val="186"/>
        <scheme val="minor"/>
      </rPr>
      <t xml:space="preserve"> val. per savaitę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</si>
</sst>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;;;"/>
    <numFmt numFmtId="165" formatCode="[$-FC27]yyyy\ &quot;m.&quot;\ mmmm\ d\ &quot;d.&quot;;@"/>
  </numFmts>
  <fonts count="39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24"/>
      <color theme="4"/>
      <name val="Calibri"/>
      <family val="2"/>
      <charset val="186"/>
      <scheme val="minor"/>
    </font>
    <font>
      <b/>
      <sz val="26"/>
      <color theme="4"/>
      <name val="Calibri"/>
      <family val="2"/>
      <charset val="186"/>
      <scheme val="minor"/>
    </font>
    <font>
      <b/>
      <sz val="11"/>
      <color theme="4" tint="-0.249977111117893"/>
      <name val="Calibri"/>
      <family val="2"/>
      <charset val="186"/>
      <scheme val="minor"/>
    </font>
    <font>
      <b/>
      <sz val="14"/>
      <color theme="4" tint="-0.249977111117893"/>
      <name val="Calibri"/>
      <family val="2"/>
      <charset val="186"/>
      <scheme val="minor"/>
    </font>
    <font>
      <b/>
      <sz val="12"/>
      <color theme="9" tint="-0.249977111117893"/>
      <name val="Calibri"/>
      <family val="2"/>
      <charset val="186"/>
      <scheme val="minor"/>
    </font>
    <font>
      <b/>
      <sz val="14"/>
      <color theme="9" tint="-0.249977111117893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b/>
      <sz val="24"/>
      <color theme="5" tint="-0.249977111117893"/>
      <name val="Calibri"/>
      <family val="2"/>
      <charset val="186"/>
      <scheme val="minor"/>
    </font>
    <font>
      <b/>
      <sz val="9"/>
      <color theme="9" tint="-0.249977111117893"/>
      <name val="Calibri"/>
      <family val="2"/>
      <charset val="186"/>
      <scheme val="minor"/>
    </font>
    <font>
      <b/>
      <sz val="10"/>
      <color theme="1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b/>
      <sz val="14"/>
      <color theme="1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  <font>
      <b/>
      <sz val="14"/>
      <name val="Calibri"/>
      <family val="2"/>
      <charset val="186"/>
      <scheme val="minor"/>
    </font>
    <font>
      <b/>
      <sz val="9"/>
      <color theme="1"/>
      <name val="Calibri"/>
      <family val="2"/>
      <charset val="186"/>
      <scheme val="minor"/>
    </font>
    <font>
      <sz val="9"/>
      <color theme="1"/>
      <name val="Calibri"/>
      <family val="2"/>
      <charset val="186"/>
      <scheme val="minor"/>
    </font>
    <font>
      <b/>
      <sz val="9"/>
      <color indexed="8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b/>
      <sz val="12"/>
      <color rgb="FFC00000"/>
      <name val="Calibri"/>
      <family val="2"/>
      <charset val="186"/>
      <scheme val="minor"/>
    </font>
    <font>
      <sz val="9"/>
      <color theme="4" tint="-0.249977111117893"/>
      <name val="Calibri"/>
      <family val="2"/>
      <charset val="186"/>
      <scheme val="minor"/>
    </font>
    <font>
      <sz val="9"/>
      <color theme="2" tint="-0.249977111117893"/>
      <name val="Calibri"/>
      <family val="2"/>
      <charset val="186"/>
      <scheme val="minor"/>
    </font>
    <font>
      <b/>
      <sz val="8"/>
      <color theme="1"/>
      <name val="Calibri"/>
      <family val="2"/>
      <charset val="186"/>
      <scheme val="minor"/>
    </font>
    <font>
      <sz val="8"/>
      <color theme="1"/>
      <name val="Calibri"/>
      <family val="2"/>
      <charset val="186"/>
      <scheme val="minor"/>
    </font>
    <font>
      <b/>
      <sz val="9"/>
      <color theme="4" tint="-0.249977111117893"/>
      <name val="Calibri"/>
      <family val="2"/>
      <charset val="186"/>
      <scheme val="minor"/>
    </font>
    <font>
      <b/>
      <i/>
      <sz val="8"/>
      <color theme="1"/>
      <name val="Calibri"/>
      <family val="2"/>
      <charset val="186"/>
      <scheme val="minor"/>
    </font>
    <font>
      <b/>
      <sz val="12"/>
      <color theme="4" tint="-0.249977111117893"/>
      <name val="Calibri"/>
      <family val="2"/>
      <charset val="186"/>
      <scheme val="minor"/>
    </font>
    <font>
      <b/>
      <sz val="12"/>
      <color theme="5" tint="-0.249977111117893"/>
      <name val="Calibri"/>
      <family val="2"/>
      <charset val="186"/>
      <scheme val="minor"/>
    </font>
    <font>
      <i/>
      <sz val="9"/>
      <color theme="1"/>
      <name val="Calibri"/>
      <family val="2"/>
      <charset val="186"/>
      <scheme val="minor"/>
    </font>
    <font>
      <b/>
      <i/>
      <sz val="9"/>
      <color theme="5" tint="-0.249977111117893"/>
      <name val="Calibri"/>
      <family val="2"/>
      <charset val="186"/>
      <scheme val="minor"/>
    </font>
    <font>
      <b/>
      <sz val="11"/>
      <color theme="4"/>
      <name val="Calibri"/>
      <family val="2"/>
      <charset val="186"/>
      <scheme val="minor"/>
    </font>
    <font>
      <b/>
      <i/>
      <sz val="14"/>
      <color theme="0" tint="-4.9989318521683403E-2"/>
      <name val="Calibri"/>
      <family val="2"/>
      <charset val="186"/>
      <scheme val="minor"/>
    </font>
    <font>
      <b/>
      <sz val="12"/>
      <color theme="5" tint="-0.499984740745262"/>
      <name val="Calibri"/>
      <family val="2"/>
      <charset val="186"/>
      <scheme val="minor"/>
    </font>
    <font>
      <i/>
      <sz val="8"/>
      <color theme="1"/>
      <name val="Calibri"/>
      <family val="2"/>
      <charset val="186"/>
      <scheme val="minor"/>
    </font>
    <font>
      <b/>
      <sz val="8"/>
      <color theme="4" tint="-0.249977111117893"/>
      <name val="Calibri"/>
      <family val="2"/>
      <charset val="186"/>
      <scheme val="minor"/>
    </font>
    <font>
      <b/>
      <sz val="8"/>
      <color theme="4" tint="-0.249977111117893"/>
      <name val="Calibri"/>
      <family val="2"/>
      <charset val="186"/>
    </font>
    <font>
      <sz val="11"/>
      <color theme="2" tint="-0.499984740745262"/>
      <name val="Calibri"/>
      <family val="2"/>
      <charset val="186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59999389629810485"/>
        <bgColor indexed="64"/>
      </patternFill>
    </fill>
  </fills>
  <borders count="67">
    <border>
      <left/>
      <right/>
      <top/>
      <bottom/>
      <diagonal/>
    </border>
    <border>
      <left style="thick">
        <color theme="9" tint="-0.24994659260841701"/>
      </left>
      <right/>
      <top style="thick">
        <color theme="9" tint="-0.24994659260841701"/>
      </top>
      <bottom/>
      <diagonal/>
    </border>
    <border>
      <left/>
      <right style="thick">
        <color theme="9" tint="-0.24994659260841701"/>
      </right>
      <top style="thick">
        <color theme="9" tint="-0.24994659260841701"/>
      </top>
      <bottom/>
      <diagonal/>
    </border>
    <border>
      <left style="thick">
        <color theme="9" tint="-0.24994659260841701"/>
      </left>
      <right/>
      <top/>
      <bottom style="thick">
        <color theme="9" tint="-0.24994659260841701"/>
      </bottom>
      <diagonal/>
    </border>
    <border>
      <left/>
      <right/>
      <top/>
      <bottom style="thick">
        <color theme="9" tint="-0.24994659260841701"/>
      </bottom>
      <diagonal/>
    </border>
    <border>
      <left/>
      <right style="thick">
        <color theme="9" tint="-0.24994659260841701"/>
      </right>
      <top/>
      <bottom style="thick">
        <color theme="9" tint="-0.24994659260841701"/>
      </bottom>
      <diagonal/>
    </border>
    <border>
      <left style="thick">
        <color theme="4" tint="-0.24994659260841701"/>
      </left>
      <right/>
      <top style="thick">
        <color theme="4" tint="-0.24994659260841701"/>
      </top>
      <bottom/>
      <diagonal/>
    </border>
    <border>
      <left/>
      <right style="thick">
        <color theme="4" tint="-0.24994659260841701"/>
      </right>
      <top style="thick">
        <color theme="4" tint="-0.24994659260841701"/>
      </top>
      <bottom/>
      <diagonal/>
    </border>
    <border>
      <left style="thick">
        <color theme="4" tint="-0.24994659260841701"/>
      </left>
      <right/>
      <top/>
      <bottom/>
      <diagonal/>
    </border>
    <border>
      <left/>
      <right style="thick">
        <color theme="4" tint="-0.24994659260841701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theme="9" tint="-0.24994659260841701"/>
      </left>
      <right/>
      <top/>
      <bottom/>
      <diagonal/>
    </border>
    <border>
      <left/>
      <right style="thick">
        <color theme="9" tint="-0.24994659260841701"/>
      </right>
      <top/>
      <bottom/>
      <diagonal/>
    </border>
    <border>
      <left/>
      <right/>
      <top/>
      <bottom style="thick">
        <color theme="4" tint="-0.24994659260841701"/>
      </bottom>
      <diagonal/>
    </border>
    <border>
      <left style="thick">
        <color theme="4"/>
      </left>
      <right/>
      <top style="thick">
        <color theme="4"/>
      </top>
      <bottom/>
      <diagonal/>
    </border>
    <border>
      <left/>
      <right style="thick">
        <color theme="4"/>
      </right>
      <top style="thick">
        <color theme="4"/>
      </top>
      <bottom/>
      <diagonal/>
    </border>
    <border>
      <left style="thick">
        <color theme="4"/>
      </left>
      <right/>
      <top/>
      <bottom/>
      <diagonal/>
    </border>
    <border>
      <left/>
      <right style="thick">
        <color theme="4"/>
      </right>
      <top/>
      <bottom/>
      <diagonal/>
    </border>
    <border>
      <left style="thick">
        <color theme="4"/>
      </left>
      <right/>
      <top/>
      <bottom style="thick">
        <color theme="4"/>
      </bottom>
      <diagonal/>
    </border>
    <border>
      <left/>
      <right style="thick">
        <color theme="4"/>
      </right>
      <top/>
      <bottom style="thick">
        <color theme="4"/>
      </bottom>
      <diagonal/>
    </border>
    <border>
      <left style="thick">
        <color theme="4"/>
      </left>
      <right/>
      <top style="thick">
        <color theme="4"/>
      </top>
      <bottom style="thick">
        <color theme="4"/>
      </bottom>
      <diagonal/>
    </border>
    <border>
      <left/>
      <right style="thick">
        <color theme="4"/>
      </right>
      <top style="thick">
        <color theme="4"/>
      </top>
      <bottom style="thick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ck">
        <color theme="7" tint="-0.499984740745262"/>
      </left>
      <right/>
      <top style="thick">
        <color theme="7" tint="-0.499984740745262"/>
      </top>
      <bottom/>
      <diagonal/>
    </border>
    <border>
      <left/>
      <right style="thick">
        <color theme="7" tint="-0.499984740745262"/>
      </right>
      <top style="thick">
        <color theme="7" tint="-0.499984740745262"/>
      </top>
      <bottom/>
      <diagonal/>
    </border>
    <border>
      <left style="thick">
        <color theme="7" tint="-0.499984740745262"/>
      </left>
      <right/>
      <top/>
      <bottom/>
      <diagonal/>
    </border>
    <border>
      <left/>
      <right style="thick">
        <color theme="7" tint="-0.499984740745262"/>
      </right>
      <top/>
      <bottom/>
      <diagonal/>
    </border>
    <border>
      <left style="thick">
        <color theme="7" tint="-0.499984740745262"/>
      </left>
      <right/>
      <top/>
      <bottom style="thick">
        <color theme="7" tint="-0.499984740745262"/>
      </bottom>
      <diagonal/>
    </border>
    <border>
      <left/>
      <right style="thick">
        <color theme="7" tint="-0.499984740745262"/>
      </right>
      <top/>
      <bottom style="thick">
        <color theme="7" tint="-0.499984740745262"/>
      </bottom>
      <diagonal/>
    </border>
    <border>
      <left/>
      <right/>
      <top style="thick">
        <color theme="7" tint="-0.499984740745262"/>
      </top>
      <bottom/>
      <diagonal/>
    </border>
  </borders>
  <cellStyleXfs count="1">
    <xf numFmtId="0" fontId="0" fillId="0" borderId="0"/>
  </cellStyleXfs>
  <cellXfs count="165">
    <xf numFmtId="0" fontId="0" fillId="0" borderId="0" xfId="0"/>
    <xf numFmtId="0" fontId="4" fillId="0" borderId="9" xfId="0" applyFont="1" applyBorder="1" applyAlignment="1" applyProtection="1">
      <alignment horizontal="center"/>
      <protection locked="0"/>
    </xf>
    <xf numFmtId="0" fontId="13" fillId="0" borderId="0" xfId="0" applyFont="1" applyProtection="1">
      <protection hidden="1"/>
    </xf>
    <xf numFmtId="0" fontId="0" fillId="0" borderId="0" xfId="0" applyProtection="1">
      <protection hidden="1"/>
    </xf>
    <xf numFmtId="0" fontId="14" fillId="0" borderId="0" xfId="0" applyFont="1" applyProtection="1">
      <protection hidden="1"/>
    </xf>
    <xf numFmtId="164" fontId="14" fillId="0" borderId="0" xfId="0" applyNumberFormat="1" applyFont="1" applyProtection="1">
      <protection hidden="1"/>
    </xf>
    <xf numFmtId="0" fontId="15" fillId="0" borderId="0" xfId="0" applyFont="1" applyAlignment="1" applyProtection="1">
      <alignment horizontal="left"/>
      <protection hidden="1"/>
    </xf>
    <xf numFmtId="0" fontId="0" fillId="0" borderId="11" xfId="0" applyBorder="1" applyAlignment="1" applyProtection="1">
      <alignment horizontal="center" vertical="center"/>
      <protection hidden="1"/>
    </xf>
    <xf numFmtId="164" fontId="14" fillId="0" borderId="0" xfId="0" quotePrefix="1" applyNumberFormat="1" applyFont="1" applyProtection="1">
      <protection hidden="1"/>
    </xf>
    <xf numFmtId="0" fontId="12" fillId="0" borderId="0" xfId="0" applyFont="1" applyProtection="1">
      <protection hidden="1"/>
    </xf>
    <xf numFmtId="164" fontId="12" fillId="0" borderId="0" xfId="0" applyNumberFormat="1" applyFont="1" applyProtection="1">
      <protection hidden="1"/>
    </xf>
    <xf numFmtId="0" fontId="1" fillId="0" borderId="0" xfId="0" applyFont="1" applyAlignment="1" applyProtection="1">
      <alignment horizontal="right"/>
      <protection hidden="1"/>
    </xf>
    <xf numFmtId="165" fontId="0" fillId="0" borderId="0" xfId="0" applyNumberFormat="1" applyAlignment="1" applyProtection="1">
      <alignment horizontal="center"/>
      <protection hidden="1"/>
    </xf>
    <xf numFmtId="0" fontId="0" fillId="0" borderId="11" xfId="0" applyBorder="1" applyAlignment="1" applyProtection="1">
      <alignment wrapText="1"/>
      <protection hidden="1"/>
    </xf>
    <xf numFmtId="0" fontId="0" fillId="0" borderId="0" xfId="0" applyAlignment="1" applyProtection="1">
      <alignment horizontal="left" vertical="center" wrapText="1"/>
      <protection hidden="1"/>
    </xf>
    <xf numFmtId="0" fontId="0" fillId="0" borderId="0" xfId="0" applyAlignment="1" applyProtection="1">
      <alignment horizontal="center" vertical="center"/>
      <protection hidden="1"/>
    </xf>
    <xf numFmtId="0" fontId="21" fillId="0" borderId="0" xfId="0" applyFont="1" applyProtection="1">
      <protection hidden="1"/>
    </xf>
    <xf numFmtId="0" fontId="0" fillId="0" borderId="21" xfId="0" applyBorder="1" applyAlignment="1" applyProtection="1">
      <alignment horizontal="center" vertical="center"/>
      <protection hidden="1"/>
    </xf>
    <xf numFmtId="0" fontId="0" fillId="0" borderId="14" xfId="0" applyBorder="1" applyAlignment="1" applyProtection="1">
      <alignment horizontal="center" vertical="center"/>
      <protection hidden="1"/>
    </xf>
    <xf numFmtId="0" fontId="0" fillId="0" borderId="14" xfId="0" applyBorder="1" applyAlignment="1" applyProtection="1">
      <alignment wrapText="1"/>
      <protection hidden="1"/>
    </xf>
    <xf numFmtId="0" fontId="0" fillId="0" borderId="21" xfId="0" applyBorder="1" applyAlignment="1" applyProtection="1">
      <alignment wrapText="1"/>
      <protection hidden="1"/>
    </xf>
    <xf numFmtId="0" fontId="17" fillId="0" borderId="0" xfId="0" applyFont="1" applyAlignment="1" applyProtection="1">
      <alignment vertical="top" wrapText="1"/>
      <protection hidden="1"/>
    </xf>
    <xf numFmtId="0" fontId="17" fillId="0" borderId="0" xfId="0" applyFont="1" applyAlignment="1" applyProtection="1">
      <alignment horizontal="right" vertical="top" wrapText="1"/>
      <protection hidden="1"/>
    </xf>
    <xf numFmtId="0" fontId="1" fillId="0" borderId="20" xfId="0" applyFont="1" applyBorder="1" applyAlignment="1" applyProtection="1">
      <alignment horizontal="center" vertical="top" wrapText="1"/>
      <protection hidden="1"/>
    </xf>
    <xf numFmtId="0" fontId="1" fillId="0" borderId="22" xfId="0" applyFont="1" applyBorder="1" applyAlignment="1" applyProtection="1">
      <alignment horizontal="center" vertical="top" wrapText="1"/>
      <protection hidden="1"/>
    </xf>
    <xf numFmtId="0" fontId="1" fillId="0" borderId="23" xfId="0" applyFont="1" applyBorder="1" applyAlignment="1" applyProtection="1">
      <alignment horizontal="center" vertical="top" wrapText="1"/>
      <protection hidden="1"/>
    </xf>
    <xf numFmtId="0" fontId="17" fillId="3" borderId="24" xfId="0" applyFont="1" applyFill="1" applyBorder="1" applyAlignment="1" applyProtection="1">
      <alignment horizontal="center" vertical="center" wrapText="1"/>
      <protection hidden="1"/>
    </xf>
    <xf numFmtId="0" fontId="18" fillId="3" borderId="25" xfId="0" applyFont="1" applyFill="1" applyBorder="1" applyAlignment="1" applyProtection="1">
      <alignment horizontal="center" vertical="center" wrapText="1"/>
      <protection hidden="1"/>
    </xf>
    <xf numFmtId="0" fontId="18" fillId="3" borderId="26" xfId="0" applyFont="1" applyFill="1" applyBorder="1" applyAlignment="1" applyProtection="1">
      <alignment horizontal="center" vertical="center" wrapText="1"/>
      <protection hidden="1"/>
    </xf>
    <xf numFmtId="0" fontId="14" fillId="0" borderId="11" xfId="0" applyFont="1" applyBorder="1" applyAlignment="1" applyProtection="1">
      <alignment horizontal="left" vertical="center" wrapText="1"/>
      <protection hidden="1"/>
    </xf>
    <xf numFmtId="0" fontId="0" fillId="0" borderId="0" xfId="0" applyAlignment="1" applyProtection="1">
      <alignment wrapText="1"/>
      <protection hidden="1"/>
    </xf>
    <xf numFmtId="0" fontId="4" fillId="0" borderId="28" xfId="0" applyFont="1" applyBorder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vertical="center" wrapText="1"/>
      <protection hidden="1"/>
    </xf>
    <xf numFmtId="0" fontId="18" fillId="0" borderId="0" xfId="0" applyFont="1" applyAlignment="1" applyProtection="1">
      <alignment vertical="center" wrapText="1"/>
      <protection hidden="1"/>
    </xf>
    <xf numFmtId="164" fontId="0" fillId="0" borderId="0" xfId="0" applyNumberFormat="1" applyProtection="1">
      <protection hidden="1"/>
    </xf>
    <xf numFmtId="0" fontId="3" fillId="0" borderId="0" xfId="0" applyFont="1" applyAlignment="1" applyProtection="1">
      <alignment horizontal="center" vertical="center" wrapText="1"/>
      <protection hidden="1"/>
    </xf>
    <xf numFmtId="0" fontId="7" fillId="0" borderId="0" xfId="0" applyFont="1" applyAlignment="1" applyProtection="1">
      <alignment horizontal="left" vertical="center" wrapText="1" indent="2"/>
      <protection hidden="1"/>
    </xf>
    <xf numFmtId="0" fontId="8" fillId="0" borderId="0" xfId="0" applyFont="1" applyAlignment="1" applyProtection="1">
      <alignment horizontal="left" wrapText="1" indent="4"/>
      <protection hidden="1"/>
    </xf>
    <xf numFmtId="0" fontId="6" fillId="3" borderId="4" xfId="0" applyFont="1" applyFill="1" applyBorder="1" applyAlignment="1" applyProtection="1">
      <alignment horizontal="center" vertical="center"/>
      <protection hidden="1"/>
    </xf>
    <xf numFmtId="0" fontId="10" fillId="3" borderId="4" xfId="0" applyFont="1" applyFill="1" applyBorder="1" applyAlignment="1" applyProtection="1">
      <alignment horizontal="center" vertical="center" wrapText="1"/>
      <protection hidden="1"/>
    </xf>
    <xf numFmtId="0" fontId="1" fillId="0" borderId="27" xfId="0" applyFont="1" applyBorder="1" applyAlignment="1" applyProtection="1">
      <alignment horizontal="right"/>
      <protection hidden="1"/>
    </xf>
    <xf numFmtId="0" fontId="1" fillId="0" borderId="8" xfId="0" applyFont="1" applyBorder="1" applyAlignment="1" applyProtection="1">
      <alignment horizontal="right"/>
      <protection hidden="1"/>
    </xf>
    <xf numFmtId="0" fontId="4" fillId="2" borderId="0" xfId="0" applyFont="1" applyFill="1" applyAlignment="1" applyProtection="1">
      <alignment horizontal="center"/>
      <protection hidden="1"/>
    </xf>
    <xf numFmtId="0" fontId="1" fillId="0" borderId="1" xfId="0" applyFont="1" applyBorder="1" applyAlignment="1" applyProtection="1">
      <alignment horizontal="right"/>
      <protection hidden="1"/>
    </xf>
    <xf numFmtId="0" fontId="1" fillId="0" borderId="32" xfId="0" applyFont="1" applyBorder="1" applyAlignment="1" applyProtection="1">
      <alignment horizontal="right"/>
      <protection hidden="1"/>
    </xf>
    <xf numFmtId="0" fontId="4" fillId="0" borderId="33" xfId="0" applyFont="1" applyBorder="1" applyAlignment="1" applyProtection="1">
      <alignment horizontal="center"/>
      <protection locked="0"/>
    </xf>
    <xf numFmtId="0" fontId="1" fillId="0" borderId="34" xfId="0" applyFont="1" applyBorder="1" applyAlignment="1" applyProtection="1">
      <alignment horizontal="right"/>
      <protection hidden="1"/>
    </xf>
    <xf numFmtId="0" fontId="4" fillId="0" borderId="35" xfId="0" applyFont="1" applyBorder="1" applyAlignment="1" applyProtection="1">
      <alignment horizontal="center"/>
      <protection locked="0"/>
    </xf>
    <xf numFmtId="0" fontId="22" fillId="0" borderId="0" xfId="0" applyFont="1" applyAlignment="1" applyProtection="1">
      <alignment horizontal="center" vertical="center"/>
      <protection hidden="1"/>
    </xf>
    <xf numFmtId="0" fontId="9" fillId="0" borderId="0" xfId="0" applyFont="1" applyAlignment="1" applyProtection="1">
      <alignment horizontal="center" vertical="center"/>
      <protection hidden="1"/>
    </xf>
    <xf numFmtId="0" fontId="23" fillId="0" borderId="28" xfId="0" applyFont="1" applyBorder="1" applyAlignment="1" applyProtection="1">
      <alignment horizontal="center" vertical="center"/>
      <protection hidden="1"/>
    </xf>
    <xf numFmtId="0" fontId="0" fillId="0" borderId="0" xfId="0" applyAlignment="1" applyProtection="1">
      <alignment vertical="center" wrapText="1"/>
      <protection hidden="1"/>
    </xf>
    <xf numFmtId="0" fontId="16" fillId="0" borderId="0" xfId="0" applyFont="1" applyProtection="1">
      <protection hidden="1"/>
    </xf>
    <xf numFmtId="0" fontId="24" fillId="0" borderId="0" xfId="0" applyFont="1" applyAlignment="1" applyProtection="1">
      <alignment horizontal="center" vertical="center"/>
      <protection hidden="1"/>
    </xf>
    <xf numFmtId="0" fontId="4" fillId="0" borderId="2" xfId="0" applyFont="1" applyBorder="1" applyAlignment="1" applyProtection="1">
      <alignment horizontal="center" vertical="center"/>
      <protection locked="0" hidden="1"/>
    </xf>
    <xf numFmtId="0" fontId="25" fillId="0" borderId="0" xfId="0" applyFont="1" applyAlignment="1" applyProtection="1">
      <alignment horizontal="center" vertical="center"/>
      <protection hidden="1"/>
    </xf>
    <xf numFmtId="0" fontId="1" fillId="0" borderId="0" xfId="0" applyFont="1" applyAlignment="1" applyProtection="1">
      <alignment shrinkToFit="1"/>
      <protection hidden="1"/>
    </xf>
    <xf numFmtId="0" fontId="0" fillId="0" borderId="40" xfId="0" applyBorder="1" applyAlignment="1" applyProtection="1">
      <alignment horizontal="center" vertical="center"/>
      <protection hidden="1"/>
    </xf>
    <xf numFmtId="0" fontId="11" fillId="3" borderId="42" xfId="0" applyFont="1" applyFill="1" applyBorder="1" applyAlignment="1" applyProtection="1">
      <alignment horizontal="center" vertical="center"/>
      <protection hidden="1"/>
    </xf>
    <xf numFmtId="0" fontId="0" fillId="0" borderId="44" xfId="0" applyBorder="1" applyAlignment="1" applyProtection="1">
      <alignment horizontal="center" vertical="center"/>
      <protection hidden="1"/>
    </xf>
    <xf numFmtId="0" fontId="0" fillId="0" borderId="45" xfId="0" applyBorder="1" applyProtection="1">
      <protection hidden="1"/>
    </xf>
    <xf numFmtId="0" fontId="0" fillId="0" borderId="46" xfId="0" applyBorder="1" applyAlignment="1" applyProtection="1">
      <alignment horizontal="center" vertical="center"/>
      <protection hidden="1"/>
    </xf>
    <xf numFmtId="0" fontId="0" fillId="0" borderId="42" xfId="0" applyBorder="1" applyAlignment="1" applyProtection="1">
      <alignment horizontal="center" vertical="center"/>
      <protection hidden="1"/>
    </xf>
    <xf numFmtId="0" fontId="1" fillId="0" borderId="41" xfId="0" applyFont="1" applyBorder="1" applyProtection="1">
      <protection hidden="1"/>
    </xf>
    <xf numFmtId="0" fontId="0" fillId="0" borderId="15" xfId="0" applyBorder="1" applyAlignment="1" applyProtection="1">
      <alignment horizontal="center" vertical="center"/>
      <protection hidden="1"/>
    </xf>
    <xf numFmtId="0" fontId="0" fillId="0" borderId="21" xfId="0" applyBorder="1" applyProtection="1">
      <protection hidden="1"/>
    </xf>
    <xf numFmtId="0" fontId="11" fillId="3" borderId="21" xfId="0" applyFont="1" applyFill="1" applyBorder="1" applyAlignment="1" applyProtection="1">
      <alignment horizontal="center"/>
      <protection hidden="1"/>
    </xf>
    <xf numFmtId="0" fontId="11" fillId="3" borderId="42" xfId="0" applyFont="1" applyFill="1" applyBorder="1" applyAlignment="1" applyProtection="1">
      <alignment horizontal="center"/>
      <protection hidden="1"/>
    </xf>
    <xf numFmtId="0" fontId="1" fillId="0" borderId="43" xfId="0" applyFont="1" applyBorder="1" applyProtection="1">
      <protection hidden="1"/>
    </xf>
    <xf numFmtId="0" fontId="0" fillId="0" borderId="40" xfId="0" applyBorder="1" applyAlignment="1" applyProtection="1">
      <alignment wrapText="1"/>
      <protection hidden="1"/>
    </xf>
    <xf numFmtId="164" fontId="3" fillId="0" borderId="0" xfId="0" applyNumberFormat="1" applyFont="1" applyAlignment="1" applyProtection="1">
      <alignment horizontal="center" vertical="center" wrapText="1"/>
      <protection hidden="1"/>
    </xf>
    <xf numFmtId="164" fontId="7" fillId="0" borderId="0" xfId="0" applyNumberFormat="1" applyFont="1" applyAlignment="1" applyProtection="1">
      <alignment horizontal="center" vertical="center" wrapText="1"/>
      <protection hidden="1"/>
    </xf>
    <xf numFmtId="164" fontId="0" fillId="0" borderId="0" xfId="0" applyNumberFormat="1" applyAlignment="1" applyProtection="1">
      <alignment horizontal="center"/>
      <protection hidden="1"/>
    </xf>
    <xf numFmtId="164" fontId="0" fillId="0" borderId="0" xfId="0" applyNumberFormat="1" applyAlignment="1" applyProtection="1">
      <alignment horizontal="center" vertical="center"/>
      <protection hidden="1"/>
    </xf>
    <xf numFmtId="0" fontId="28" fillId="0" borderId="0" xfId="0" applyFont="1" applyAlignment="1" applyProtection="1">
      <alignment horizontal="right" vertical="center"/>
      <protection hidden="1"/>
    </xf>
    <xf numFmtId="1" fontId="29" fillId="0" borderId="0" xfId="0" applyNumberFormat="1" applyFont="1" applyAlignment="1" applyProtection="1">
      <alignment horizontal="center" vertical="center"/>
      <protection hidden="1"/>
    </xf>
    <xf numFmtId="0" fontId="8" fillId="0" borderId="0" xfId="0" applyFont="1" applyAlignment="1" applyProtection="1">
      <alignment wrapText="1"/>
      <protection hidden="1"/>
    </xf>
    <xf numFmtId="0" fontId="26" fillId="0" borderId="3" xfId="0" applyFont="1" applyBorder="1" applyAlignment="1" applyProtection="1">
      <alignment horizontal="right" vertical="center"/>
      <protection hidden="1"/>
    </xf>
    <xf numFmtId="0" fontId="4" fillId="2" borderId="37" xfId="0" applyFont="1" applyFill="1" applyBorder="1" applyAlignment="1" applyProtection="1">
      <alignment horizontal="center"/>
      <protection locked="0"/>
    </xf>
    <xf numFmtId="0" fontId="4" fillId="2" borderId="36" xfId="0" applyFont="1" applyFill="1" applyBorder="1" applyAlignment="1" applyProtection="1">
      <alignment horizontal="right"/>
      <protection hidden="1"/>
    </xf>
    <xf numFmtId="0" fontId="25" fillId="0" borderId="0" xfId="0" applyFont="1" applyAlignment="1" applyProtection="1">
      <alignment horizontal="right" shrinkToFit="1"/>
      <protection hidden="1"/>
    </xf>
    <xf numFmtId="0" fontId="1" fillId="0" borderId="60" xfId="0" applyFont="1" applyBorder="1" applyAlignment="1" applyProtection="1">
      <alignment horizontal="right"/>
      <protection hidden="1"/>
    </xf>
    <xf numFmtId="0" fontId="4" fillId="0" borderId="61" xfId="0" applyFont="1" applyBorder="1" applyAlignment="1" applyProtection="1">
      <alignment horizontal="center" vertical="center"/>
      <protection locked="0"/>
    </xf>
    <xf numFmtId="0" fontId="1" fillId="0" borderId="62" xfId="0" applyFont="1" applyBorder="1" applyAlignment="1" applyProtection="1">
      <alignment horizontal="right"/>
      <protection hidden="1"/>
    </xf>
    <xf numFmtId="0" fontId="4" fillId="0" borderId="63" xfId="0" applyFont="1" applyBorder="1" applyAlignment="1" applyProtection="1">
      <alignment horizontal="center" vertical="center"/>
      <protection locked="0"/>
    </xf>
    <xf numFmtId="0" fontId="1" fillId="0" borderId="62" xfId="0" applyFont="1" applyBorder="1" applyAlignment="1" applyProtection="1">
      <alignment horizontal="right" wrapText="1"/>
      <protection hidden="1"/>
    </xf>
    <xf numFmtId="0" fontId="1" fillId="0" borderId="64" xfId="0" applyFont="1" applyBorder="1" applyAlignment="1" applyProtection="1">
      <alignment horizontal="right"/>
      <protection hidden="1"/>
    </xf>
    <xf numFmtId="0" fontId="4" fillId="0" borderId="65" xfId="0" applyFont="1" applyBorder="1" applyAlignment="1" applyProtection="1">
      <alignment horizontal="center" vertical="center"/>
      <protection locked="0"/>
    </xf>
    <xf numFmtId="164" fontId="24" fillId="0" borderId="0" xfId="0" applyNumberFormat="1" applyFont="1" applyAlignment="1" applyProtection="1">
      <alignment horizontal="right" vertical="center"/>
      <protection hidden="1"/>
    </xf>
    <xf numFmtId="0" fontId="36" fillId="0" borderId="5" xfId="0" applyFont="1" applyBorder="1" applyAlignment="1" applyProtection="1">
      <alignment horizontal="center" vertical="center" wrapText="1"/>
      <protection hidden="1"/>
    </xf>
    <xf numFmtId="0" fontId="5" fillId="0" borderId="0" xfId="0" applyFont="1" applyAlignment="1" applyProtection="1">
      <alignment horizontal="right" vertical="center"/>
      <protection hidden="1"/>
    </xf>
    <xf numFmtId="0" fontId="24" fillId="0" borderId="0" xfId="0" applyFont="1" applyAlignment="1" applyProtection="1">
      <alignment horizontal="center" wrapText="1"/>
      <protection hidden="1"/>
    </xf>
    <xf numFmtId="0" fontId="13" fillId="0" borderId="0" xfId="0" applyFont="1" applyAlignment="1" applyProtection="1">
      <alignment horizontal="center"/>
      <protection hidden="1"/>
    </xf>
    <xf numFmtId="0" fontId="11" fillId="3" borderId="21" xfId="0" applyFont="1" applyFill="1" applyBorder="1" applyAlignment="1" applyProtection="1">
      <alignment horizontal="center" vertical="center"/>
      <protection hidden="1"/>
    </xf>
    <xf numFmtId="0" fontId="0" fillId="0" borderId="0" xfId="0" applyAlignment="1" applyProtection="1">
      <alignment horizontal="right"/>
      <protection hidden="1"/>
    </xf>
    <xf numFmtId="0" fontId="38" fillId="3" borderId="0" xfId="0" applyFont="1" applyFill="1" applyAlignment="1" applyProtection="1">
      <alignment horizontal="left" shrinkToFit="1"/>
      <protection locked="0" hidden="1"/>
    </xf>
    <xf numFmtId="0" fontId="14" fillId="0" borderId="13" xfId="0" applyFont="1" applyBorder="1" applyProtection="1">
      <protection hidden="1"/>
    </xf>
    <xf numFmtId="0" fontId="14" fillId="0" borderId="41" xfId="0" applyFont="1" applyBorder="1" applyProtection="1">
      <protection hidden="1"/>
    </xf>
    <xf numFmtId="0" fontId="4" fillId="2" borderId="6" xfId="0" applyFont="1" applyFill="1" applyBorder="1" applyAlignment="1" applyProtection="1">
      <alignment horizontal="center"/>
      <protection hidden="1"/>
    </xf>
    <xf numFmtId="0" fontId="4" fillId="2" borderId="7" xfId="0" applyFont="1" applyFill="1" applyBorder="1" applyAlignment="1" applyProtection="1">
      <alignment horizontal="center"/>
      <protection hidden="1"/>
    </xf>
    <xf numFmtId="0" fontId="4" fillId="2" borderId="30" xfId="0" applyFont="1" applyFill="1" applyBorder="1" applyAlignment="1" applyProtection="1">
      <alignment horizontal="center"/>
      <protection hidden="1"/>
    </xf>
    <xf numFmtId="0" fontId="4" fillId="2" borderId="31" xfId="0" applyFont="1" applyFill="1" applyBorder="1" applyAlignment="1" applyProtection="1">
      <alignment horizontal="center"/>
      <protection hidden="1"/>
    </xf>
    <xf numFmtId="0" fontId="34" fillId="5" borderId="0" xfId="0" applyFont="1" applyFill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center" vertical="center" wrapText="1"/>
      <protection hidden="1"/>
    </xf>
    <xf numFmtId="0" fontId="32" fillId="0" borderId="0" xfId="0" applyFont="1" applyAlignment="1" applyProtection="1">
      <alignment horizontal="center" vertical="center" wrapText="1"/>
      <protection hidden="1"/>
    </xf>
    <xf numFmtId="0" fontId="5" fillId="0" borderId="0" xfId="0" applyFont="1" applyAlignment="1" applyProtection="1">
      <alignment horizontal="right" vertical="center"/>
      <protection hidden="1"/>
    </xf>
    <xf numFmtId="0" fontId="33" fillId="4" borderId="0" xfId="0" applyFont="1" applyFill="1" applyAlignment="1" applyProtection="1">
      <alignment horizontal="left" vertical="center" indent="2" shrinkToFit="1"/>
      <protection locked="0"/>
    </xf>
    <xf numFmtId="0" fontId="28" fillId="2" borderId="29" xfId="0" applyFont="1" applyFill="1" applyBorder="1" applyAlignment="1" applyProtection="1">
      <alignment horizontal="center" vertical="center" wrapText="1"/>
      <protection hidden="1"/>
    </xf>
    <xf numFmtId="0" fontId="5" fillId="2" borderId="29" xfId="0" applyFont="1" applyFill="1" applyBorder="1" applyAlignment="1" applyProtection="1">
      <alignment horizontal="center" vertical="center" wrapText="1"/>
      <protection hidden="1"/>
    </xf>
    <xf numFmtId="0" fontId="30" fillId="0" borderId="0" xfId="0" applyFont="1" applyAlignment="1" applyProtection="1">
      <alignment horizontal="left" wrapText="1"/>
      <protection hidden="1"/>
    </xf>
    <xf numFmtId="0" fontId="16" fillId="0" borderId="0" xfId="0" applyFont="1" applyAlignment="1" applyProtection="1">
      <alignment horizontal="center"/>
      <protection hidden="1"/>
    </xf>
    <xf numFmtId="0" fontId="13" fillId="0" borderId="0" xfId="0" applyFont="1" applyAlignment="1" applyProtection="1">
      <alignment horizontal="center"/>
      <protection hidden="1"/>
    </xf>
    <xf numFmtId="0" fontId="21" fillId="0" borderId="39" xfId="0" applyFont="1" applyBorder="1" applyAlignment="1" applyProtection="1">
      <alignment horizontal="right"/>
      <protection hidden="1"/>
    </xf>
    <xf numFmtId="0" fontId="27" fillId="0" borderId="0" xfId="0" applyFont="1" applyAlignment="1" applyProtection="1">
      <alignment horizontal="center" vertical="center"/>
      <protection hidden="1"/>
    </xf>
    <xf numFmtId="0" fontId="0" fillId="0" borderId="16" xfId="0" applyBorder="1" applyAlignment="1" applyProtection="1">
      <alignment horizontal="left" vertical="center" wrapText="1"/>
      <protection hidden="1"/>
    </xf>
    <xf numFmtId="0" fontId="0" fillId="0" borderId="19" xfId="0" applyBorder="1" applyAlignment="1" applyProtection="1">
      <alignment horizontal="left" vertical="center" wrapText="1"/>
      <protection hidden="1"/>
    </xf>
    <xf numFmtId="0" fontId="0" fillId="0" borderId="20" xfId="0" applyBorder="1" applyAlignment="1" applyProtection="1">
      <alignment horizontal="left" vertical="center" wrapText="1"/>
      <protection hidden="1"/>
    </xf>
    <xf numFmtId="0" fontId="0" fillId="0" borderId="0" xfId="0" applyAlignment="1" applyProtection="1">
      <alignment horizontal="right"/>
      <protection hidden="1"/>
    </xf>
    <xf numFmtId="165" fontId="0" fillId="0" borderId="10" xfId="0" applyNumberFormat="1" applyBorder="1" applyAlignment="1" applyProtection="1">
      <alignment horizontal="left" indent="2"/>
      <protection hidden="1"/>
    </xf>
    <xf numFmtId="0" fontId="11" fillId="3" borderId="14" xfId="0" applyFont="1" applyFill="1" applyBorder="1" applyAlignment="1" applyProtection="1">
      <alignment horizontal="center" vertical="center"/>
      <protection hidden="1"/>
    </xf>
    <xf numFmtId="0" fontId="11" fillId="3" borderId="21" xfId="0" applyFont="1" applyFill="1" applyBorder="1" applyAlignment="1" applyProtection="1">
      <alignment horizontal="center" vertical="center"/>
      <protection hidden="1"/>
    </xf>
    <xf numFmtId="0" fontId="11" fillId="3" borderId="14" xfId="0" applyFont="1" applyFill="1" applyBorder="1" applyAlignment="1" applyProtection="1">
      <alignment horizontal="center"/>
      <protection hidden="1"/>
    </xf>
    <xf numFmtId="0" fontId="11" fillId="3" borderId="15" xfId="0" applyFont="1" applyFill="1" applyBorder="1" applyAlignment="1" applyProtection="1">
      <alignment horizontal="center"/>
      <protection hidden="1"/>
    </xf>
    <xf numFmtId="0" fontId="1" fillId="0" borderId="49" xfId="0" applyFont="1" applyBorder="1" applyAlignment="1" applyProtection="1">
      <alignment horizontal="right" indent="2"/>
      <protection hidden="1"/>
    </xf>
    <xf numFmtId="0" fontId="1" fillId="0" borderId="12" xfId="0" applyFont="1" applyBorder="1" applyAlignment="1" applyProtection="1">
      <alignment horizontal="right" indent="2"/>
      <protection hidden="1"/>
    </xf>
    <xf numFmtId="0" fontId="1" fillId="0" borderId="50" xfId="0" applyFont="1" applyBorder="1" applyAlignment="1" applyProtection="1">
      <alignment horizontal="right" indent="2"/>
      <protection hidden="1"/>
    </xf>
    <xf numFmtId="0" fontId="1" fillId="0" borderId="51" xfId="0" applyFont="1" applyBorder="1" applyAlignment="1" applyProtection="1">
      <alignment horizontal="right" indent="2"/>
      <protection hidden="1"/>
    </xf>
    <xf numFmtId="0" fontId="0" fillId="0" borderId="52" xfId="0" applyBorder="1" applyAlignment="1" applyProtection="1">
      <alignment horizontal="center" vertical="center"/>
      <protection hidden="1"/>
    </xf>
    <xf numFmtId="0" fontId="0" fillId="0" borderId="53" xfId="0" applyBorder="1" applyAlignment="1" applyProtection="1">
      <alignment horizontal="center" vertical="center"/>
      <protection hidden="1"/>
    </xf>
    <xf numFmtId="0" fontId="0" fillId="0" borderId="54" xfId="0" applyBorder="1" applyAlignment="1" applyProtection="1">
      <alignment horizontal="center" vertical="center"/>
      <protection hidden="1"/>
    </xf>
    <xf numFmtId="0" fontId="1" fillId="3" borderId="16" xfId="0" applyFont="1" applyFill="1" applyBorder="1" applyAlignment="1" applyProtection="1">
      <alignment horizontal="center" vertical="center"/>
      <protection hidden="1"/>
    </xf>
    <xf numFmtId="0" fontId="1" fillId="3" borderId="20" xfId="0" applyFont="1" applyFill="1" applyBorder="1" applyAlignment="1" applyProtection="1">
      <alignment horizontal="center" vertical="center"/>
      <protection hidden="1"/>
    </xf>
    <xf numFmtId="0" fontId="1" fillId="0" borderId="21" xfId="0" applyFont="1" applyBorder="1" applyAlignment="1" applyProtection="1">
      <alignment horizontal="center"/>
      <protection hidden="1"/>
    </xf>
    <xf numFmtId="0" fontId="0" fillId="0" borderId="38" xfId="0" applyBorder="1" applyAlignment="1" applyProtection="1">
      <alignment horizontal="left" vertical="center"/>
      <protection hidden="1"/>
    </xf>
    <xf numFmtId="0" fontId="0" fillId="0" borderId="47" xfId="0" applyBorder="1" applyAlignment="1" applyProtection="1">
      <alignment horizontal="left" vertical="center"/>
      <protection hidden="1"/>
    </xf>
    <xf numFmtId="0" fontId="0" fillId="0" borderId="48" xfId="0" applyBorder="1" applyAlignment="1" applyProtection="1">
      <alignment horizontal="left" vertical="center"/>
      <protection hidden="1"/>
    </xf>
    <xf numFmtId="0" fontId="1" fillId="0" borderId="10" xfId="0" applyFont="1" applyBorder="1" applyAlignment="1" applyProtection="1">
      <alignment horizontal="left" indent="2" shrinkToFit="1"/>
      <protection hidden="1"/>
    </xf>
    <xf numFmtId="0" fontId="1" fillId="3" borderId="17" xfId="0" applyFont="1" applyFill="1" applyBorder="1" applyAlignment="1" applyProtection="1">
      <alignment horizontal="center" vertical="center"/>
      <protection hidden="1"/>
    </xf>
    <xf numFmtId="0" fontId="1" fillId="3" borderId="18" xfId="0" applyFont="1" applyFill="1" applyBorder="1" applyAlignment="1" applyProtection="1">
      <alignment horizontal="center" vertical="center"/>
      <protection hidden="1"/>
    </xf>
    <xf numFmtId="0" fontId="1" fillId="3" borderId="59" xfId="0" applyFont="1" applyFill="1" applyBorder="1" applyAlignment="1" applyProtection="1">
      <alignment horizontal="center" vertical="center"/>
      <protection hidden="1"/>
    </xf>
    <xf numFmtId="0" fontId="1" fillId="3" borderId="57" xfId="0" applyFont="1" applyFill="1" applyBorder="1" applyAlignment="1" applyProtection="1">
      <alignment horizontal="center" vertical="center"/>
      <protection hidden="1"/>
    </xf>
    <xf numFmtId="0" fontId="1" fillId="0" borderId="58" xfId="0" applyFont="1" applyBorder="1" applyAlignment="1" applyProtection="1">
      <alignment horizontal="center"/>
      <protection hidden="1"/>
    </xf>
    <xf numFmtId="0" fontId="1" fillId="0" borderId="56" xfId="0" applyFont="1" applyBorder="1" applyAlignment="1" applyProtection="1">
      <alignment horizontal="center"/>
      <protection hidden="1"/>
    </xf>
    <xf numFmtId="0" fontId="1" fillId="3" borderId="13" xfId="0" applyFont="1" applyFill="1" applyBorder="1" applyAlignment="1" applyProtection="1">
      <alignment horizontal="center" vertical="center"/>
      <protection hidden="1"/>
    </xf>
    <xf numFmtId="0" fontId="1" fillId="3" borderId="14" xfId="0" applyFont="1" applyFill="1" applyBorder="1" applyAlignment="1" applyProtection="1">
      <alignment horizontal="center" vertical="center"/>
      <protection hidden="1"/>
    </xf>
    <xf numFmtId="0" fontId="1" fillId="3" borderId="41" xfId="0" applyFont="1" applyFill="1" applyBorder="1" applyAlignment="1" applyProtection="1">
      <alignment horizontal="center" vertical="center"/>
      <protection hidden="1"/>
    </xf>
    <xf numFmtId="0" fontId="1" fillId="3" borderId="21" xfId="0" applyFont="1" applyFill="1" applyBorder="1" applyAlignment="1" applyProtection="1">
      <alignment horizontal="center" vertical="center"/>
      <protection hidden="1"/>
    </xf>
    <xf numFmtId="0" fontId="8" fillId="0" borderId="0" xfId="0" applyFont="1" applyAlignment="1" applyProtection="1">
      <alignment horizontal="center" vertical="center" wrapText="1"/>
      <protection hidden="1"/>
    </xf>
    <xf numFmtId="0" fontId="1" fillId="3" borderId="38" xfId="0" applyFont="1" applyFill="1" applyBorder="1" applyAlignment="1" applyProtection="1">
      <alignment horizontal="right" vertical="center" indent="3"/>
      <protection hidden="1"/>
    </xf>
    <xf numFmtId="0" fontId="1" fillId="3" borderId="18" xfId="0" applyFont="1" applyFill="1" applyBorder="1" applyAlignment="1" applyProtection="1">
      <alignment horizontal="right" vertical="center" indent="3"/>
      <protection hidden="1"/>
    </xf>
    <xf numFmtId="0" fontId="1" fillId="3" borderId="48" xfId="0" applyFont="1" applyFill="1" applyBorder="1" applyAlignment="1" applyProtection="1">
      <alignment horizontal="right" vertical="center" indent="3"/>
      <protection hidden="1"/>
    </xf>
    <xf numFmtId="0" fontId="1" fillId="3" borderId="57" xfId="0" applyFont="1" applyFill="1" applyBorder="1" applyAlignment="1" applyProtection="1">
      <alignment horizontal="right" vertical="center" indent="3"/>
      <protection hidden="1"/>
    </xf>
    <xf numFmtId="0" fontId="1" fillId="0" borderId="55" xfId="0" applyFont="1" applyBorder="1" applyAlignment="1" applyProtection="1">
      <alignment horizontal="right" indent="2"/>
      <protection hidden="1"/>
    </xf>
    <xf numFmtId="0" fontId="1" fillId="0" borderId="56" xfId="0" applyFont="1" applyBorder="1" applyAlignment="1" applyProtection="1">
      <alignment horizontal="right" indent="2"/>
      <protection hidden="1"/>
    </xf>
    <xf numFmtId="0" fontId="11" fillId="3" borderId="15" xfId="0" applyFont="1" applyFill="1" applyBorder="1" applyAlignment="1" applyProtection="1">
      <alignment horizontal="center" vertical="center"/>
      <protection hidden="1"/>
    </xf>
    <xf numFmtId="0" fontId="20" fillId="0" borderId="10" xfId="0" applyFont="1" applyBorder="1" applyAlignment="1" applyProtection="1">
      <alignment horizontal="center" wrapText="1"/>
      <protection hidden="1"/>
    </xf>
    <xf numFmtId="0" fontId="15" fillId="0" borderId="10" xfId="0" applyFont="1" applyBorder="1" applyAlignment="1" applyProtection="1">
      <alignment horizontal="center"/>
      <protection hidden="1"/>
    </xf>
    <xf numFmtId="0" fontId="8" fillId="0" borderId="0" xfId="0" applyFont="1" applyAlignment="1" applyProtection="1">
      <alignment horizontal="center"/>
      <protection hidden="1"/>
    </xf>
    <xf numFmtId="0" fontId="20" fillId="0" borderId="10" xfId="0" applyFont="1" applyBorder="1" applyAlignment="1" applyProtection="1">
      <alignment horizontal="center" shrinkToFit="1"/>
      <protection hidden="1"/>
    </xf>
    <xf numFmtId="0" fontId="24" fillId="0" borderId="0" xfId="0" applyFont="1" applyAlignment="1" applyProtection="1">
      <alignment horizontal="center" wrapText="1"/>
      <protection hidden="1"/>
    </xf>
    <xf numFmtId="164" fontId="35" fillId="0" borderId="0" xfId="0" applyNumberFormat="1" applyFont="1" applyAlignment="1" applyProtection="1">
      <alignment horizontal="left" vertical="center" indent="1" shrinkToFit="1"/>
      <protection hidden="1"/>
    </xf>
    <xf numFmtId="0" fontId="24" fillId="0" borderId="0" xfId="0" applyFont="1" applyAlignment="1" applyProtection="1">
      <alignment horizontal="right" vertical="center"/>
      <protection hidden="1"/>
    </xf>
    <xf numFmtId="0" fontId="24" fillId="0" borderId="0" xfId="0" applyFont="1" applyAlignment="1" applyProtection="1">
      <alignment horizontal="center" vertical="center" wrapText="1"/>
      <protection hidden="1"/>
    </xf>
    <xf numFmtId="164" fontId="1" fillId="0" borderId="66" xfId="0" applyNumberFormat="1" applyFont="1" applyBorder="1" applyAlignment="1" applyProtection="1">
      <alignment horizontal="right"/>
      <protection locked="0" hidden="1"/>
    </xf>
    <xf numFmtId="164" fontId="4" fillId="0" borderId="66" xfId="0" applyNumberFormat="1" applyFont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25"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9" tint="0.79998168889431442"/>
        </patternFill>
      </fill>
    </dxf>
    <dxf>
      <font>
        <b/>
        <i val="0"/>
        <color theme="0"/>
      </font>
      <fill>
        <patternFill>
          <bgColor theme="9" tint="-0.24994659260841701"/>
        </patternFill>
      </fill>
    </dxf>
    <dxf>
      <numFmt numFmtId="0" formatCode="General"/>
    </dxf>
    <dxf>
      <font>
        <b/>
        <i val="0"/>
        <color theme="0"/>
      </font>
      <fill>
        <patternFill>
          <bgColor theme="9" tint="-0.24994659260841701"/>
        </patternFill>
      </fill>
    </dxf>
    <dxf>
      <font>
        <b/>
        <i val="0"/>
        <color theme="0"/>
      </font>
      <fill>
        <patternFill>
          <bgColor theme="9" tint="-0.24994659260841701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numFmt numFmtId="164" formatCode=";;;"/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ont>
        <b/>
        <i val="0"/>
      </font>
      <fill>
        <patternFill>
          <bgColor theme="0" tint="-0.14996795556505021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 patternType="none">
          <bgColor auto="1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200025</xdr:colOff>
      <xdr:row>0</xdr:row>
      <xdr:rowOff>57150</xdr:rowOff>
    </xdr:from>
    <xdr:to>
      <xdr:col>7</xdr:col>
      <xdr:colOff>9525</xdr:colOff>
      <xdr:row>1</xdr:row>
      <xdr:rowOff>95250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1EB0DD6-1F12-92C7-6A17-28F38C121DF4}"/>
            </a:ext>
          </a:extLst>
        </xdr:cNvPr>
        <xdr:cNvSpPr txBox="1"/>
      </xdr:nvSpPr>
      <xdr:spPr>
        <a:xfrm>
          <a:off x="5419725" y="57150"/>
          <a:ext cx="2352675" cy="276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lt-LT" sz="1100">
              <a:ln>
                <a:noFill/>
              </a:ln>
            </a:rPr>
            <a:t>Įsakymas </a:t>
          </a:r>
          <a:r>
            <a:rPr lang="en-US">
              <a:ln>
                <a:noFill/>
              </a:ln>
            </a:rPr>
            <a:t>2025-05-26 Nr. V-106(1.3E)</a:t>
          </a:r>
          <a:endParaRPr lang="en-US" sz="1100">
            <a:ln>
              <a:noFill/>
            </a:ln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E492D4-65C3-4F5C-AC9D-AFDF8B353885}">
  <sheetPr>
    <tabColor theme="9" tint="-0.499984740745262"/>
  </sheetPr>
  <dimension ref="A1:AL36"/>
  <sheetViews>
    <sheetView showGridLines="0" tabSelected="1" zoomScale="130" zoomScaleNormal="130" workbookViewId="0">
      <selection activeCell="E12" sqref="E12"/>
    </sheetView>
  </sheetViews>
  <sheetFormatPr defaultColWidth="9.140625" defaultRowHeight="15" x14ac:dyDescent="0.25"/>
  <cols>
    <col min="1" max="1" width="23.7109375" style="3" customWidth="1"/>
    <col min="2" max="2" width="14.28515625" style="3" bestFit="1" customWidth="1"/>
    <col min="3" max="3" width="0.7109375" style="72" customWidth="1"/>
    <col min="4" max="4" width="32.140625" style="3" bestFit="1" customWidth="1"/>
    <col min="5" max="5" width="10.140625" style="3" bestFit="1" customWidth="1"/>
    <col min="6" max="6" width="1" style="72" customWidth="1"/>
    <col min="7" max="7" width="48.28515625" style="3" customWidth="1"/>
    <col min="8" max="8" width="10.140625" style="3" bestFit="1" customWidth="1"/>
    <col min="9" max="9" width="9.140625" style="72" customWidth="1"/>
    <col min="10" max="10" width="8.85546875"/>
    <col min="11" max="11" width="71.5703125" customWidth="1"/>
    <col min="12" max="12" width="33.42578125" bestFit="1" customWidth="1"/>
    <col min="13" max="15" width="8.85546875"/>
    <col min="16" max="22" width="9.140625" customWidth="1"/>
    <col min="23" max="23" width="9.85546875" customWidth="1"/>
    <col min="24" max="27" width="9.140625" customWidth="1"/>
    <col min="28" max="38" width="8.85546875" customWidth="1"/>
    <col min="39" max="16384" width="9.140625" style="3"/>
  </cols>
  <sheetData>
    <row r="1" spans="1:9" ht="31.5" x14ac:dyDescent="0.25">
      <c r="A1" s="103" t="s">
        <v>140</v>
      </c>
      <c r="B1" s="103"/>
      <c r="C1" s="103"/>
      <c r="D1" s="103"/>
      <c r="E1" s="103"/>
      <c r="F1" s="103"/>
      <c r="G1" s="103"/>
      <c r="H1" s="103"/>
    </row>
    <row r="2" spans="1:9" ht="11.45" customHeight="1" x14ac:dyDescent="0.25">
      <c r="A2" s="104" t="str">
        <f ca="1">"Sudarymo data "&amp;TEXT(TODAY(),"yyyy-mm-dd")</f>
        <v>Sudarymo data 2026-03-20</v>
      </c>
      <c r="B2" s="104"/>
      <c r="C2" s="104"/>
      <c r="D2" s="104"/>
      <c r="E2" s="104"/>
      <c r="F2" s="104"/>
      <c r="G2" s="104"/>
      <c r="H2" s="104"/>
    </row>
    <row r="3" spans="1:9" ht="4.5" customHeight="1" x14ac:dyDescent="0.25">
      <c r="A3" s="35"/>
      <c r="B3" s="35"/>
      <c r="C3" s="70"/>
      <c r="D3" s="35"/>
      <c r="E3" s="35"/>
      <c r="F3" s="70"/>
      <c r="G3" s="35"/>
      <c r="H3" s="35"/>
    </row>
    <row r="4" spans="1:9" ht="29.45" customHeight="1" x14ac:dyDescent="0.25">
      <c r="A4" s="105" t="s">
        <v>0</v>
      </c>
      <c r="B4" s="105"/>
      <c r="C4" s="106" t="s">
        <v>139</v>
      </c>
      <c r="D4" s="106"/>
      <c r="E4" s="106"/>
      <c r="F4" s="106"/>
      <c r="G4" s="106"/>
      <c r="H4" s="76"/>
    </row>
    <row r="5" spans="1:9" ht="8.25" customHeight="1" x14ac:dyDescent="0.25">
      <c r="A5" s="105"/>
      <c r="B5" s="105"/>
      <c r="C5" s="106"/>
      <c r="D5" s="106"/>
      <c r="E5" s="106"/>
      <c r="F5" s="106"/>
      <c r="G5" s="106"/>
      <c r="H5" s="76"/>
    </row>
    <row r="6" spans="1:9" ht="5.25" customHeight="1" x14ac:dyDescent="0.25">
      <c r="A6" s="90"/>
      <c r="B6" s="90"/>
      <c r="C6" s="71"/>
      <c r="D6" s="36"/>
      <c r="E6" s="36"/>
      <c r="F6" s="71"/>
      <c r="G6" s="37"/>
      <c r="H6" s="37"/>
    </row>
    <row r="7" spans="1:9" ht="24.6" customHeight="1" x14ac:dyDescent="0.25">
      <c r="A7" s="74" t="s">
        <v>1</v>
      </c>
      <c r="B7" s="75">
        <f>IF(E34="rašysiu",SUM(B15,E36,H30)+1,SUM(B15,E36,H30))</f>
        <v>8</v>
      </c>
      <c r="D7" s="90" t="s">
        <v>2</v>
      </c>
      <c r="E7" s="49">
        <f>IF(E34="rašysiu",SUM(C10:C13,F11:F13,F15:F19,F21:F24,F26:F27,F29:F33,I10:I29)+1,SUM(C10:C13,F11:F13,F15:F19,F21:F24,F26:F27,F29:F33,I10:I29))</f>
        <v>27</v>
      </c>
      <c r="G7" s="109" t="s">
        <v>142</v>
      </c>
      <c r="H7" s="109"/>
    </row>
    <row r="8" spans="1:9" ht="5.25" customHeight="1" x14ac:dyDescent="0.25"/>
    <row r="9" spans="1:9" ht="24.75" thickBot="1" x14ac:dyDescent="0.3">
      <c r="A9" s="38" t="s">
        <v>3</v>
      </c>
      <c r="B9" s="39" t="s">
        <v>4</v>
      </c>
      <c r="C9" s="73"/>
      <c r="D9" s="107" t="s">
        <v>5</v>
      </c>
      <c r="E9" s="108"/>
      <c r="G9" s="102" t="s">
        <v>6</v>
      </c>
      <c r="H9" s="102"/>
    </row>
    <row r="10" spans="1:9" ht="15.75" thickTop="1" x14ac:dyDescent="0.25">
      <c r="A10" s="43" t="s">
        <v>7</v>
      </c>
      <c r="B10" s="54" t="s">
        <v>83</v>
      </c>
      <c r="C10" s="72">
        <f>IF(B10="a",6,4)</f>
        <v>4</v>
      </c>
      <c r="D10" s="98" t="s">
        <v>9</v>
      </c>
      <c r="E10" s="99"/>
      <c r="F10" s="72">
        <f>COUNTIF(E11:E13,"mokysiuos")</f>
        <v>1</v>
      </c>
      <c r="G10" s="81" t="s">
        <v>10</v>
      </c>
      <c r="H10" s="82" t="s">
        <v>11</v>
      </c>
      <c r="I10" s="72">
        <f>IF(H10="Mokysiuos",1,0)</f>
        <v>0</v>
      </c>
    </row>
    <row r="11" spans="1:9" x14ac:dyDescent="0.25">
      <c r="A11" s="40" t="s">
        <v>12</v>
      </c>
      <c r="B11" s="31" t="s">
        <v>83</v>
      </c>
      <c r="C11" s="72">
        <f>IF(B11="a",6,4)</f>
        <v>4</v>
      </c>
      <c r="D11" s="41" t="s">
        <v>13</v>
      </c>
      <c r="E11" s="1" t="s">
        <v>14</v>
      </c>
      <c r="F11" s="72">
        <f>IF(E11="Mokysiuos",3,0)</f>
        <v>3</v>
      </c>
      <c r="G11" s="83" t="s">
        <v>15</v>
      </c>
      <c r="H11" s="84" t="s">
        <v>11</v>
      </c>
      <c r="I11" s="72">
        <f t="shared" ref="I11:I19" si="0">IF(H11="Mokysiuos",1,0)</f>
        <v>0</v>
      </c>
    </row>
    <row r="12" spans="1:9" x14ac:dyDescent="0.25">
      <c r="A12" s="40" t="s">
        <v>16</v>
      </c>
      <c r="B12" s="50" t="s">
        <v>17</v>
      </c>
      <c r="C12" s="72">
        <v>3</v>
      </c>
      <c r="D12" s="41" t="s">
        <v>18</v>
      </c>
      <c r="E12" s="1" t="s">
        <v>11</v>
      </c>
      <c r="F12" s="72">
        <f t="shared" ref="F12:F13" si="1">IF(E12="Mokysiuos",3,0)</f>
        <v>0</v>
      </c>
      <c r="G12" s="83" t="s">
        <v>19</v>
      </c>
      <c r="H12" s="84" t="s">
        <v>11</v>
      </c>
      <c r="I12" s="72">
        <f t="shared" si="0"/>
        <v>0</v>
      </c>
    </row>
    <row r="13" spans="1:9" ht="15.75" customHeight="1" thickBot="1" x14ac:dyDescent="0.3">
      <c r="A13" s="77" t="s">
        <v>20</v>
      </c>
      <c r="B13" s="89" t="s">
        <v>21</v>
      </c>
      <c r="D13" s="41" t="s">
        <v>22</v>
      </c>
      <c r="E13" s="1" t="s">
        <v>11</v>
      </c>
      <c r="F13" s="72">
        <f t="shared" si="1"/>
        <v>0</v>
      </c>
      <c r="G13" s="85" t="s">
        <v>23</v>
      </c>
      <c r="H13" s="84" t="s">
        <v>11</v>
      </c>
      <c r="I13" s="72">
        <f t="shared" si="0"/>
        <v>0</v>
      </c>
    </row>
    <row r="14" spans="1:9" ht="16.5" thickTop="1" thickBot="1" x14ac:dyDescent="0.3">
      <c r="D14" s="98" t="s">
        <v>24</v>
      </c>
      <c r="E14" s="99"/>
      <c r="F14" s="72">
        <f>COUNTIF(E15:E18,"mokysiuos")</f>
        <v>0</v>
      </c>
      <c r="G14" s="86" t="s">
        <v>25</v>
      </c>
      <c r="H14" s="87" t="s">
        <v>11</v>
      </c>
      <c r="I14" s="72">
        <f>IF(H14="rusų",2,IF(H14="-",0,1))</f>
        <v>0</v>
      </c>
    </row>
    <row r="15" spans="1:9" ht="15.75" thickTop="1" x14ac:dyDescent="0.25">
      <c r="B15" s="34">
        <v>3</v>
      </c>
      <c r="D15" s="41" t="s">
        <v>26</v>
      </c>
      <c r="E15" s="1" t="s">
        <v>11</v>
      </c>
      <c r="F15" s="72">
        <f>IF(E15="Mokysiuos",3,0)</f>
        <v>0</v>
      </c>
      <c r="G15" s="163" t="s">
        <v>27</v>
      </c>
      <c r="H15" s="164" t="s">
        <v>11</v>
      </c>
      <c r="I15" s="72">
        <f>IF(H15="Mokysiuos",1,0)</f>
        <v>0</v>
      </c>
    </row>
    <row r="16" spans="1:9" x14ac:dyDescent="0.25">
      <c r="D16" s="41" t="s">
        <v>28</v>
      </c>
      <c r="E16" s="1" t="s">
        <v>11</v>
      </c>
      <c r="F16" s="72">
        <f>IF(E16="Mokysiuos",3,0)</f>
        <v>0</v>
      </c>
      <c r="G16" s="42" t="s">
        <v>29</v>
      </c>
      <c r="H16" s="42"/>
    </row>
    <row r="17" spans="2:9" x14ac:dyDescent="0.25">
      <c r="D17" s="41" t="s">
        <v>30</v>
      </c>
      <c r="E17" s="1" t="s">
        <v>11</v>
      </c>
      <c r="F17" s="72">
        <f>IF(E17="Mokysiuos",3,0)</f>
        <v>0</v>
      </c>
      <c r="G17" s="80" t="s">
        <v>31</v>
      </c>
      <c r="H17" s="48" t="str">
        <f>IF(B11="B","Mokysiuos","-")</f>
        <v>Mokysiuos</v>
      </c>
      <c r="I17" s="72">
        <f>IF(H17="Mokysiuos",0.5,0)</f>
        <v>0.5</v>
      </c>
    </row>
    <row r="18" spans="2:9" x14ac:dyDescent="0.25">
      <c r="D18" s="41" t="s">
        <v>32</v>
      </c>
      <c r="E18" s="1" t="s">
        <v>11</v>
      </c>
      <c r="F18" s="72">
        <f>IF(E18="Mokysiuos",3,0)</f>
        <v>0</v>
      </c>
      <c r="G18" s="80" t="s">
        <v>33</v>
      </c>
      <c r="H18" s="48" t="str">
        <f>IF(B11="B","Mokysiuos","-")</f>
        <v>Mokysiuos</v>
      </c>
      <c r="I18" s="72">
        <f>IF(H18="Mokysiuos",0.5,0)</f>
        <v>0.5</v>
      </c>
    </row>
    <row r="19" spans="2:9" ht="15.75" thickBot="1" x14ac:dyDescent="0.3">
      <c r="D19" s="41" t="s">
        <v>34</v>
      </c>
      <c r="E19" s="1" t="s">
        <v>14</v>
      </c>
      <c r="F19" s="72">
        <f>IF(E19="Mokysiuos",3,0)</f>
        <v>3</v>
      </c>
      <c r="G19" s="80" t="s">
        <v>35</v>
      </c>
      <c r="H19" s="48" t="str">
        <f>IF(E11="Mokysiuos","Mokysiuos","-")</f>
        <v>Mokysiuos</v>
      </c>
      <c r="I19" s="72">
        <f t="shared" si="0"/>
        <v>1</v>
      </c>
    </row>
    <row r="20" spans="2:9" ht="15.75" customHeight="1" thickTop="1" x14ac:dyDescent="0.25">
      <c r="D20" s="98" t="s">
        <v>36</v>
      </c>
      <c r="E20" s="99"/>
      <c r="F20" s="72">
        <f>COUNTIF(E21:E24,"mokysiuos")</f>
        <v>1</v>
      </c>
      <c r="G20" s="80" t="s">
        <v>37</v>
      </c>
      <c r="H20" s="48" t="str">
        <f>IF(E18="Mokysiuos","Mokysiuos","-")</f>
        <v>-</v>
      </c>
      <c r="I20" s="72">
        <f>IF(H20="Mokysiuos",1,0)</f>
        <v>0</v>
      </c>
    </row>
    <row r="21" spans="2:9" x14ac:dyDescent="0.25">
      <c r="D21" s="41" t="s">
        <v>38</v>
      </c>
      <c r="E21" s="1" t="s">
        <v>11</v>
      </c>
      <c r="F21" s="72">
        <f>IF(E21="Mokysiuos",3,0)</f>
        <v>0</v>
      </c>
      <c r="G21" s="80" t="s">
        <v>39</v>
      </c>
      <c r="H21" s="48" t="str">
        <f>IF(B10="B","Mokysiuos","-")</f>
        <v>Mokysiuos</v>
      </c>
      <c r="I21" s="72">
        <f>IF(H21="Mokysiuos",0.5,0)</f>
        <v>0.5</v>
      </c>
    </row>
    <row r="22" spans="2:9" x14ac:dyDescent="0.25">
      <c r="D22" s="41" t="s">
        <v>40</v>
      </c>
      <c r="E22" s="1" t="s">
        <v>11</v>
      </c>
      <c r="F22" s="72">
        <f>IF(E22="Mokysiuos",3,0)</f>
        <v>0</v>
      </c>
      <c r="G22" s="80" t="s">
        <v>41</v>
      </c>
      <c r="H22" s="48" t="str">
        <f>IF(B10="B","Mokysiuos","-")</f>
        <v>Mokysiuos</v>
      </c>
      <c r="I22" s="72">
        <f>IF(H22="Mokysiuos",0.5,0)</f>
        <v>0.5</v>
      </c>
    </row>
    <row r="23" spans="2:9" x14ac:dyDescent="0.25">
      <c r="D23" s="41" t="s">
        <v>42</v>
      </c>
      <c r="E23" s="1" t="s">
        <v>14</v>
      </c>
      <c r="F23" s="72">
        <f>IF(E23="Mokysiuos",3,0)</f>
        <v>3</v>
      </c>
      <c r="G23" s="80" t="s">
        <v>43</v>
      </c>
      <c r="H23" s="48" t="str">
        <f>IF(E15="Mokysiuos","Mokysiuos","-")</f>
        <v>-</v>
      </c>
      <c r="I23" s="72">
        <f>IF(H23="Mokysiuos",1,0)</f>
        <v>0</v>
      </c>
    </row>
    <row r="24" spans="2:9" ht="15.75" thickBot="1" x14ac:dyDescent="0.3">
      <c r="D24" s="41" t="s">
        <v>44</v>
      </c>
      <c r="E24" s="1" t="s">
        <v>11</v>
      </c>
      <c r="F24" s="72">
        <f>IF(E24="Mokysiuos",3,0)</f>
        <v>0</v>
      </c>
      <c r="G24" s="80" t="s">
        <v>45</v>
      </c>
      <c r="H24" s="48" t="str">
        <f>IF(E17="Mokysiuos","Mokysiuos","-")</f>
        <v>-</v>
      </c>
      <c r="I24" s="72">
        <f>IF(H24="Mokysiuos",0.5,0)</f>
        <v>0</v>
      </c>
    </row>
    <row r="25" spans="2:9" ht="15.75" thickTop="1" x14ac:dyDescent="0.25">
      <c r="D25" s="100" t="s">
        <v>46</v>
      </c>
      <c r="E25" s="101"/>
      <c r="F25" s="72">
        <f>COUNTIF(E26:E27,"mokysiuos")</f>
        <v>1</v>
      </c>
      <c r="G25" s="80" t="s">
        <v>47</v>
      </c>
      <c r="H25" s="48" t="str">
        <f>IF(E17="Mokysiuos","Mokysiuos","-")</f>
        <v>-</v>
      </c>
      <c r="I25" s="72">
        <f>IF(H25="Mokysiuos",0.5,0)</f>
        <v>0</v>
      </c>
    </row>
    <row r="26" spans="2:9" x14ac:dyDescent="0.25">
      <c r="D26" s="44" t="s">
        <v>48</v>
      </c>
      <c r="E26" s="45" t="s">
        <v>11</v>
      </c>
      <c r="F26" s="72">
        <f>IF(E26="Mokysiuos",1,0)</f>
        <v>0</v>
      </c>
      <c r="G26" s="80" t="s">
        <v>49</v>
      </c>
      <c r="H26" s="48" t="str">
        <f>IF(E16="Mokysiuos","Mokysiuos","-")</f>
        <v>-</v>
      </c>
      <c r="I26" s="72">
        <f>IF(H26="Mokysiuos",1,0)</f>
        <v>0</v>
      </c>
    </row>
    <row r="27" spans="2:9" ht="15.75" thickBot="1" x14ac:dyDescent="0.3">
      <c r="D27" s="46" t="s">
        <v>50</v>
      </c>
      <c r="E27" s="47" t="s">
        <v>14</v>
      </c>
      <c r="F27" s="72">
        <f>IF(E27="Mokysiuos",1,0)</f>
        <v>1</v>
      </c>
      <c r="G27" s="80" t="s">
        <v>51</v>
      </c>
      <c r="H27" s="48" t="str">
        <f>IF(E21="Mokysiuos","Mokysiuos","-")</f>
        <v>-</v>
      </c>
      <c r="I27" s="72">
        <f>IF(H27="Mokysiuos",1,0)</f>
        <v>0</v>
      </c>
    </row>
    <row r="28" spans="2:9" ht="15.75" thickTop="1" x14ac:dyDescent="0.25">
      <c r="D28" s="100" t="s">
        <v>52</v>
      </c>
      <c r="E28" s="101"/>
      <c r="F28" s="72">
        <f>COUNTIF(E29:E33,"mokysiuos")</f>
        <v>1</v>
      </c>
      <c r="G28" s="80" t="s">
        <v>53</v>
      </c>
      <c r="H28" s="48" t="str">
        <f>IF(E22="Mokysiuos","Mokysiuos","-")</f>
        <v>-</v>
      </c>
      <c r="I28" s="72">
        <f>IF(H28="Mokysiuos",1,0)</f>
        <v>0</v>
      </c>
    </row>
    <row r="29" spans="2:9" x14ac:dyDescent="0.25">
      <c r="B29" s="34" t="str">
        <f>IF(E29="Mokysiuos",D29,IF(E30="Mokysiuos",D30,IF(E31="Mokysiuos",D31,IF(E32="Mokysiuos",D32,IF(E33="Mokysiuos",D33,"-")))))</f>
        <v>Medijų menas</v>
      </c>
      <c r="D29" s="44" t="s">
        <v>54</v>
      </c>
      <c r="E29" s="45" t="s">
        <v>11</v>
      </c>
      <c r="F29" s="72">
        <f>IF(E29="Mokysiuos",2,0)</f>
        <v>0</v>
      </c>
      <c r="G29" s="80" t="s">
        <v>55</v>
      </c>
      <c r="H29" s="48" t="str">
        <f>IF(E19="Mokysiuos","Mokysiuos","-")</f>
        <v>Mokysiuos</v>
      </c>
      <c r="I29" s="72">
        <f>IF(H29="Mokysiuos",1,0)</f>
        <v>1</v>
      </c>
    </row>
    <row r="30" spans="2:9" x14ac:dyDescent="0.25">
      <c r="D30" s="44" t="s">
        <v>56</v>
      </c>
      <c r="E30" s="45" t="s">
        <v>11</v>
      </c>
      <c r="F30" s="72">
        <f>IF(E30="Mokysiuos",2,0)</f>
        <v>0</v>
      </c>
      <c r="H30" s="34">
        <f>COUNTIF(H10:H14,"Mokysiuos")</f>
        <v>0</v>
      </c>
    </row>
    <row r="31" spans="2:9" x14ac:dyDescent="0.25">
      <c r="D31" s="44" t="s">
        <v>57</v>
      </c>
      <c r="E31" s="45" t="s">
        <v>11</v>
      </c>
      <c r="F31" s="72">
        <f>IF(E31="Mokysiuos",2,0)</f>
        <v>0</v>
      </c>
    </row>
    <row r="32" spans="2:9" x14ac:dyDescent="0.25">
      <c r="D32" s="44" t="s">
        <v>58</v>
      </c>
      <c r="E32" s="45" t="s">
        <v>14</v>
      </c>
      <c r="F32" s="72">
        <f>IF(E32="Mokysiuos",2,0)</f>
        <v>2</v>
      </c>
    </row>
    <row r="33" spans="4:7" ht="15.75" thickBot="1" x14ac:dyDescent="0.3">
      <c r="D33" s="46" t="s">
        <v>59</v>
      </c>
      <c r="E33" s="47" t="s">
        <v>11</v>
      </c>
      <c r="F33" s="72">
        <f>IF(E33="Mokysiuos",2,0)</f>
        <v>0</v>
      </c>
    </row>
    <row r="34" spans="4:7" ht="16.5" thickTop="1" thickBot="1" x14ac:dyDescent="0.3">
      <c r="D34" s="79" t="s">
        <v>60</v>
      </c>
      <c r="E34" s="78" t="s">
        <v>11</v>
      </c>
      <c r="F34" s="72">
        <f>IF(E34="rašysiu",1,0)</f>
        <v>0</v>
      </c>
      <c r="G34" s="95" t="s">
        <v>61</v>
      </c>
    </row>
    <row r="35" spans="4:7" ht="15" customHeight="1" thickTop="1" x14ac:dyDescent="0.25"/>
    <row r="36" spans="4:7" x14ac:dyDescent="0.25">
      <c r="E36" s="34">
        <f>COUNTIF(E10:E34,"Mokysiuos")</f>
        <v>5</v>
      </c>
    </row>
  </sheetData>
  <sheetProtection algorithmName="SHA-512" hashValue="noWlkaOLLVKwhHe2iIArN7/pz7npd3Y4MM9XujMJC+2+zb3CBTB9bG4X93TvFW2JOKGZ1SERJpC0q78IWVnvfg==" saltValue="OFQKWtcUUujqIlqqJCgkQA==" spinCount="100000" sheet="1" objects="1" scenarios="1"/>
  <mergeCells count="12">
    <mergeCell ref="A1:H1"/>
    <mergeCell ref="A2:H2"/>
    <mergeCell ref="A4:B5"/>
    <mergeCell ref="C4:G5"/>
    <mergeCell ref="D9:E9"/>
    <mergeCell ref="G7:H7"/>
    <mergeCell ref="D14:E14"/>
    <mergeCell ref="D20:E20"/>
    <mergeCell ref="D25:E25"/>
    <mergeCell ref="D28:E28"/>
    <mergeCell ref="G9:H9"/>
    <mergeCell ref="D10:E10"/>
  </mergeCells>
  <conditionalFormatting sqref="B7">
    <cfRule type="expression" dxfId="24" priority="22">
      <formula>$B$7&lt;8</formula>
    </cfRule>
  </conditionalFormatting>
  <conditionalFormatting sqref="C4">
    <cfRule type="expression" dxfId="23" priority="1">
      <formula>$C$4&lt;&gt;"Vardas Pavardė"</formula>
    </cfRule>
  </conditionalFormatting>
  <conditionalFormatting sqref="E7">
    <cfRule type="expression" dxfId="22" priority="20">
      <formula>$E$7&gt;35</formula>
    </cfRule>
    <cfRule type="expression" dxfId="21" priority="21">
      <formula>$E$7&lt;25</formula>
    </cfRule>
  </conditionalFormatting>
  <conditionalFormatting sqref="E11:E13">
    <cfRule type="expression" dxfId="20" priority="26">
      <formula>COUNTIF($E$11:$E$13,"Mokysiuos")=0</formula>
    </cfRule>
  </conditionalFormatting>
  <conditionalFormatting sqref="E15:E19">
    <cfRule type="expression" dxfId="19" priority="28">
      <formula>COUNTIF($E$15:$E$19,"Mokysiuos")=0</formula>
    </cfRule>
  </conditionalFormatting>
  <conditionalFormatting sqref="E21:E24">
    <cfRule type="expression" dxfId="18" priority="17">
      <formula>COUNTIF($E$21:$E$24,"Mokysiuos")=0</formula>
    </cfRule>
  </conditionalFormatting>
  <conditionalFormatting sqref="E26:E27">
    <cfRule type="expression" dxfId="17" priority="13">
      <formula>COUNTIF($E$26:$E$27,"Mokysiuos")&lt;&gt;1</formula>
    </cfRule>
    <cfRule type="expression" dxfId="16" priority="16">
      <formula>COUNTIF($E$26:$E$27,"Mokysiuos")=0</formula>
    </cfRule>
  </conditionalFormatting>
  <conditionalFormatting sqref="E29:E33">
    <cfRule type="expression" dxfId="15" priority="23">
      <formula>COUNTIF($E$29:$E$34,"Mokysiuos")=0</formula>
    </cfRule>
    <cfRule type="expression" dxfId="14" priority="25">
      <formula>COUNTIF($E$29:$E$33,"Mokysiuos")&lt;&gt;1</formula>
    </cfRule>
  </conditionalFormatting>
  <conditionalFormatting sqref="G29">
    <cfRule type="expression" dxfId="13" priority="35">
      <formula>$H30="Mokysiuos"</formula>
    </cfRule>
  </conditionalFormatting>
  <conditionalFormatting sqref="G34">
    <cfRule type="expression" dxfId="12" priority="34">
      <formula>$E$34&lt;&gt;"Rašysiu"</formula>
    </cfRule>
  </conditionalFormatting>
  <conditionalFormatting sqref="G17:H29">
    <cfRule type="expression" dxfId="11" priority="5">
      <formula>$H17="Mokysiuos"</formula>
    </cfRule>
  </conditionalFormatting>
  <conditionalFormatting sqref="G21:H22">
    <cfRule type="expression" dxfId="10" priority="4">
      <formula>$B$10="B"</formula>
    </cfRule>
  </conditionalFormatting>
  <conditionalFormatting sqref="H29">
    <cfRule type="expression" dxfId="9" priority="2">
      <formula>$H29="Mokysiuos"</formula>
    </cfRule>
  </conditionalFormatting>
  <dataValidations count="5">
    <dataValidation type="list" allowBlank="1" showInputMessage="1" showErrorMessage="1" sqref="B10:B11" xr:uid="{8ABE33BB-5F2E-4338-9C77-3358FE3900E3}">
      <formula1>"A,B"</formula1>
    </dataValidation>
    <dataValidation type="list" allowBlank="1" showInputMessage="1" showErrorMessage="1" sqref="E11:E13 E15:E19 E21:E24 E26:E27 E29:E33 H10:H13 H15" xr:uid="{5D8157EA-371B-4A0C-9138-F9E153E1B1EC}">
      <formula1>"Mokysiuos,-"</formula1>
    </dataValidation>
    <dataValidation type="list" allowBlank="1" showInputMessage="1" showErrorMessage="1" sqref="E34" xr:uid="{AAF2B461-94E3-436F-937C-D18E3840BE5C}">
      <formula1>"Rašysiu,-"</formula1>
    </dataValidation>
    <dataValidation type="list" allowBlank="1" showInputMessage="1" showErrorMessage="1" sqref="H14" xr:uid="{0BB4126C-CB12-4EC0-B9B9-C5074195CA75}">
      <formula1>"Rusų,Prancūzų,Vokiečių,Ispanų,-"</formula1>
    </dataValidation>
    <dataValidation type="list" allowBlank="1" showInputMessage="1" showErrorMessage="1" sqref="G34" xr:uid="{369F8B5E-D572-4B6F-870E-9DE3FCCB262B}">
      <formula1>brandos</formula1>
    </dataValidation>
  </dataValidations>
  <printOptions horizontalCentered="1" verticalCentered="1"/>
  <pageMargins left="0.70866141732283472" right="0.70866141732283472" top="1.3385826771653544" bottom="0.74803149606299213" header="0.31496062992125984" footer="0.31496062992125984"/>
  <pageSetup paperSize="9" scale="70" orientation="landscape" r:id="rId1"/>
  <headerFooter>
    <oddHeader>&amp;LMokymosi dalykų pasirinkimas&amp;C2023-2025 m.m.&amp;R&amp;G</oddHeader>
    <oddFooter>&amp;LVilniaus "Laisvės" gimnazija&amp;RIndividualaus plano sudarymo data &amp;D</oddFooter>
  </headerFooter>
  <colBreaks count="1" manualBreakCount="1">
    <brk id="8" max="1048575" man="1"/>
  </colBreaks>
  <ignoredErrors>
    <ignoredError sqref="F14:F25 H24 I23" formula="1"/>
  </ignoredError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1712F6-7FF3-44B2-8D93-7CCBDC11A160}">
  <sheetPr>
    <tabColor rgb="FFFF0000"/>
  </sheetPr>
  <dimension ref="B1:S69"/>
  <sheetViews>
    <sheetView showGridLines="0" topLeftCell="A13" zoomScaleNormal="100" workbookViewId="0">
      <selection activeCell="B8" sqref="B8:D8"/>
    </sheetView>
  </sheetViews>
  <sheetFormatPr defaultColWidth="9.140625" defaultRowHeight="15" x14ac:dyDescent="0.25"/>
  <cols>
    <col min="1" max="1" width="0.42578125" style="3" customWidth="1"/>
    <col min="2" max="2" width="42" style="3" customWidth="1"/>
    <col min="3" max="3" width="23.140625" style="3" customWidth="1"/>
    <col min="4" max="7" width="12.7109375" style="3" customWidth="1"/>
    <col min="8" max="8" width="41.42578125" style="3" customWidth="1"/>
    <col min="9" max="11" width="9.140625" style="3"/>
    <col min="12" max="12" width="9.140625" style="4" customWidth="1"/>
    <col min="13" max="13" width="12.5703125" style="5" customWidth="1"/>
    <col min="14" max="14" width="11" style="5" customWidth="1"/>
    <col min="15" max="15" width="9.140625" style="5"/>
    <col min="16" max="16" width="9.140625" style="4"/>
    <col min="17" max="16384" width="9.140625" style="3"/>
  </cols>
  <sheetData>
    <row r="1" spans="2:17" ht="18.75" x14ac:dyDescent="0.3">
      <c r="B1" s="111" t="s">
        <v>62</v>
      </c>
      <c r="C1" s="111"/>
      <c r="D1" s="111"/>
      <c r="E1" s="111"/>
      <c r="F1" s="111"/>
      <c r="G1" s="111"/>
      <c r="H1" s="2"/>
      <c r="M1" s="5" t="s">
        <v>50</v>
      </c>
      <c r="O1" s="5" t="s">
        <v>63</v>
      </c>
    </row>
    <row r="2" spans="2:17" ht="15.75" customHeight="1" x14ac:dyDescent="0.3">
      <c r="B2" s="6" t="s">
        <v>64</v>
      </c>
      <c r="H2" s="2"/>
      <c r="P2" s="5"/>
      <c r="Q2" s="5"/>
    </row>
    <row r="3" spans="2:17" ht="13.5" customHeight="1" x14ac:dyDescent="0.3">
      <c r="B3" s="3" t="s">
        <v>65</v>
      </c>
      <c r="C3" s="92"/>
      <c r="D3" s="92"/>
      <c r="E3" s="92"/>
      <c r="F3" s="92"/>
      <c r="G3" s="92"/>
      <c r="H3" s="2"/>
      <c r="P3" s="5"/>
      <c r="Q3" s="5"/>
    </row>
    <row r="4" spans="2:17" ht="15" customHeight="1" x14ac:dyDescent="0.3">
      <c r="B4" s="110" t="s">
        <v>66</v>
      </c>
      <c r="C4" s="110"/>
      <c r="D4" s="110"/>
      <c r="E4" s="110"/>
      <c r="F4" s="110"/>
      <c r="G4" s="110"/>
      <c r="H4" s="52"/>
      <c r="P4" s="5"/>
      <c r="Q4" s="5"/>
    </row>
    <row r="5" spans="2:17" ht="29.25" customHeight="1" x14ac:dyDescent="0.25">
      <c r="B5" s="147" t="s">
        <v>67</v>
      </c>
      <c r="C5" s="147"/>
      <c r="D5" s="147"/>
      <c r="E5" s="147"/>
      <c r="F5" s="147"/>
      <c r="G5" s="147"/>
      <c r="H5" s="51"/>
      <c r="P5" s="5"/>
      <c r="Q5" s="5"/>
    </row>
    <row r="6" spans="2:17" x14ac:dyDescent="0.25">
      <c r="C6" s="94" t="s">
        <v>68</v>
      </c>
      <c r="D6" s="136" t="str">
        <f>'Individualus planas'!C4</f>
        <v>Vardas Pavardė</v>
      </c>
      <c r="E6" s="136"/>
      <c r="F6" s="136"/>
      <c r="G6" s="136"/>
      <c r="H6" s="56"/>
      <c r="O6" s="5" t="s">
        <v>8</v>
      </c>
      <c r="P6" s="5"/>
      <c r="Q6" s="5"/>
    </row>
    <row r="7" spans="2:17" ht="18.75" x14ac:dyDescent="0.3">
      <c r="B7" s="111" t="s">
        <v>141</v>
      </c>
      <c r="C7" s="111"/>
      <c r="D7" s="111"/>
      <c r="E7" s="111"/>
      <c r="F7" s="111"/>
      <c r="G7" s="111"/>
      <c r="P7" s="5"/>
      <c r="Q7" s="5"/>
    </row>
    <row r="8" spans="2:17" x14ac:dyDescent="0.25">
      <c r="B8" s="117" t="s">
        <v>69</v>
      </c>
      <c r="C8" s="117"/>
      <c r="D8" s="117"/>
      <c r="E8" s="118">
        <f ca="1">TODAY()</f>
        <v>46101</v>
      </c>
      <c r="F8" s="118"/>
      <c r="G8" s="118"/>
      <c r="M8" s="5" t="s">
        <v>70</v>
      </c>
      <c r="N8" s="5" t="s">
        <v>71</v>
      </c>
      <c r="O8" s="5" t="s">
        <v>11</v>
      </c>
      <c r="P8" s="5"/>
      <c r="Q8" s="5"/>
    </row>
    <row r="9" spans="2:17" ht="13.5" customHeight="1" thickBot="1" x14ac:dyDescent="0.3">
      <c r="B9" s="112" t="s">
        <v>72</v>
      </c>
      <c r="C9" s="112"/>
      <c r="P9" s="5"/>
      <c r="Q9" s="5"/>
    </row>
    <row r="10" spans="2:17" x14ac:dyDescent="0.25">
      <c r="B10" s="148" t="s">
        <v>73</v>
      </c>
      <c r="C10" s="149"/>
      <c r="D10" s="144" t="s">
        <v>74</v>
      </c>
      <c r="E10" s="119" t="s">
        <v>75</v>
      </c>
      <c r="F10" s="121" t="s">
        <v>76</v>
      </c>
      <c r="G10" s="122"/>
      <c r="P10" s="5"/>
      <c r="Q10" s="5"/>
    </row>
    <row r="11" spans="2:17" ht="15.75" thickBot="1" x14ac:dyDescent="0.3">
      <c r="B11" s="150"/>
      <c r="C11" s="151"/>
      <c r="D11" s="146"/>
      <c r="E11" s="120"/>
      <c r="F11" s="66" t="s">
        <v>77</v>
      </c>
      <c r="G11" s="67" t="s">
        <v>78</v>
      </c>
      <c r="P11" s="5"/>
      <c r="Q11" s="5"/>
    </row>
    <row r="12" spans="2:17" x14ac:dyDescent="0.25">
      <c r="B12" s="152" t="s">
        <v>7</v>
      </c>
      <c r="C12" s="153"/>
      <c r="D12" s="57" t="str">
        <f>'Individualus planas'!B10</f>
        <v>B</v>
      </c>
      <c r="E12" s="57">
        <f>'Individualus planas'!C10*2</f>
        <v>8</v>
      </c>
      <c r="F12" s="57">
        <f>IF(E12=12,6,4)</f>
        <v>4</v>
      </c>
      <c r="G12" s="59">
        <f>IF(E12=12,6,4)</f>
        <v>4</v>
      </c>
      <c r="P12" s="5"/>
      <c r="Q12" s="5"/>
    </row>
    <row r="13" spans="2:17" x14ac:dyDescent="0.25">
      <c r="B13" s="123" t="s">
        <v>12</v>
      </c>
      <c r="C13" s="124"/>
      <c r="D13" s="7" t="str">
        <f>'Individualus planas'!B11</f>
        <v>B</v>
      </c>
      <c r="E13" s="7">
        <f>'Individualus planas'!C11*2</f>
        <v>8</v>
      </c>
      <c r="F13" s="7">
        <f>IF(E13=12,6,4)</f>
        <v>4</v>
      </c>
      <c r="G13" s="61">
        <f>IF(E13=12,6,4)</f>
        <v>4</v>
      </c>
      <c r="P13" s="5"/>
      <c r="Q13" s="5"/>
    </row>
    <row r="14" spans="2:17" x14ac:dyDescent="0.25">
      <c r="B14" s="123" t="s">
        <v>16</v>
      </c>
      <c r="C14" s="124"/>
      <c r="D14" s="7" t="s">
        <v>11</v>
      </c>
      <c r="E14" s="7">
        <v>6</v>
      </c>
      <c r="F14" s="7">
        <v>3</v>
      </c>
      <c r="G14" s="61">
        <v>3</v>
      </c>
      <c r="P14" s="5"/>
      <c r="Q14" s="5"/>
    </row>
    <row r="15" spans="2:17" ht="15.75" thickBot="1" x14ac:dyDescent="0.3">
      <c r="B15" s="125" t="s">
        <v>20</v>
      </c>
      <c r="C15" s="126"/>
      <c r="D15" s="127" t="s">
        <v>79</v>
      </c>
      <c r="E15" s="128"/>
      <c r="F15" s="128"/>
      <c r="G15" s="129"/>
      <c r="P15" s="5"/>
      <c r="Q15" s="5"/>
    </row>
    <row r="16" spans="2:17" ht="3.75" customHeight="1" x14ac:dyDescent="0.25">
      <c r="B16" s="94"/>
      <c r="C16" s="94"/>
      <c r="D16" s="94"/>
      <c r="E16" s="12"/>
      <c r="F16" s="12"/>
      <c r="G16" s="12"/>
      <c r="P16" s="5"/>
      <c r="Q16" s="5"/>
    </row>
    <row r="17" spans="2:19" ht="12" customHeight="1" thickBot="1" x14ac:dyDescent="0.3">
      <c r="B17" s="16" t="s">
        <v>80</v>
      </c>
      <c r="M17" s="5" t="s">
        <v>8</v>
      </c>
      <c r="O17" s="5" t="s">
        <v>81</v>
      </c>
      <c r="P17" s="5"/>
      <c r="Q17" s="5"/>
    </row>
    <row r="18" spans="2:19" x14ac:dyDescent="0.25">
      <c r="B18" s="130" t="s">
        <v>82</v>
      </c>
      <c r="C18" s="137" t="s">
        <v>73</v>
      </c>
      <c r="D18" s="138"/>
      <c r="E18" s="119" t="s">
        <v>75</v>
      </c>
      <c r="F18" s="121" t="s">
        <v>76</v>
      </c>
      <c r="G18" s="122"/>
      <c r="M18" s="5" t="s">
        <v>83</v>
      </c>
      <c r="O18" s="5" t="s">
        <v>84</v>
      </c>
      <c r="P18" s="5"/>
      <c r="Q18" s="5"/>
    </row>
    <row r="19" spans="2:19" ht="15.75" thickBot="1" x14ac:dyDescent="0.3">
      <c r="B19" s="131"/>
      <c r="C19" s="139"/>
      <c r="D19" s="140"/>
      <c r="E19" s="120"/>
      <c r="F19" s="66" t="s">
        <v>77</v>
      </c>
      <c r="G19" s="67" t="s">
        <v>78</v>
      </c>
      <c r="M19" s="5" t="s">
        <v>85</v>
      </c>
      <c r="O19" s="5" t="s">
        <v>86</v>
      </c>
      <c r="P19" s="5"/>
      <c r="Q19" s="5"/>
    </row>
    <row r="20" spans="2:19" x14ac:dyDescent="0.25">
      <c r="B20" s="68" t="s">
        <v>46</v>
      </c>
      <c r="C20" s="141" t="str">
        <f>IF('Individualus planas'!E26="Mokysiuos",'Individualus planas'!D26,"Etika")</f>
        <v>Etika</v>
      </c>
      <c r="D20" s="142"/>
      <c r="E20" s="57">
        <v>2</v>
      </c>
      <c r="F20" s="57">
        <v>1</v>
      </c>
      <c r="G20" s="59">
        <v>1</v>
      </c>
      <c r="M20" s="5" t="s">
        <v>28</v>
      </c>
      <c r="O20" s="5" t="s">
        <v>87</v>
      </c>
      <c r="P20" s="5"/>
      <c r="Q20" s="5"/>
      <c r="R20" s="5"/>
      <c r="S20" s="5" t="s">
        <v>8</v>
      </c>
    </row>
    <row r="21" spans="2:19" ht="15.75" thickBot="1" x14ac:dyDescent="0.3">
      <c r="B21" s="63" t="s">
        <v>52</v>
      </c>
      <c r="C21" s="132" t="str">
        <f>'Individualus planas'!B29</f>
        <v>Medijų menas</v>
      </c>
      <c r="D21" s="132"/>
      <c r="E21" s="17">
        <v>4</v>
      </c>
      <c r="F21" s="17">
        <v>2</v>
      </c>
      <c r="G21" s="62">
        <v>2</v>
      </c>
      <c r="P21" s="5"/>
      <c r="Q21" s="5"/>
      <c r="R21" s="5"/>
      <c r="S21" s="5"/>
    </row>
    <row r="22" spans="2:19" x14ac:dyDescent="0.25">
      <c r="B22" s="133" t="s">
        <v>25</v>
      </c>
      <c r="C22" s="19" t="s">
        <v>88</v>
      </c>
      <c r="D22" s="18" t="str">
        <f>'Individualus planas'!E11</f>
        <v>Mokysiuos</v>
      </c>
      <c r="E22" s="18">
        <f>IF(D22="Mokysiuos",6,"-")</f>
        <v>6</v>
      </c>
      <c r="F22" s="18">
        <f>IF(E22="-","-",3)</f>
        <v>3</v>
      </c>
      <c r="G22" s="64">
        <f>IF(E22="-","-",3)</f>
        <v>3</v>
      </c>
      <c r="M22" s="5" t="s">
        <v>89</v>
      </c>
      <c r="O22" s="5" t="s">
        <v>11</v>
      </c>
      <c r="P22" s="5"/>
      <c r="Q22" s="5"/>
      <c r="R22" s="5" t="s">
        <v>83</v>
      </c>
      <c r="S22" s="8" t="s">
        <v>11</v>
      </c>
    </row>
    <row r="23" spans="2:19" x14ac:dyDescent="0.25">
      <c r="B23" s="134"/>
      <c r="C23" s="13" t="s">
        <v>90</v>
      </c>
      <c r="D23" s="7" t="str">
        <f>'Individualus planas'!E12</f>
        <v>-</v>
      </c>
      <c r="E23" s="7" t="str">
        <f t="shared" ref="E23:E33" si="0">IF(D23="Mokysiuos",6,"-")</f>
        <v>-</v>
      </c>
      <c r="F23" s="7" t="str">
        <f t="shared" ref="F23:F33" si="1">IF(E23="-","-",3)</f>
        <v>-</v>
      </c>
      <c r="G23" s="61" t="str">
        <f t="shared" ref="G23:G28" si="2">IF(E23="-","-",3)</f>
        <v>-</v>
      </c>
      <c r="M23" s="5" t="s">
        <v>56</v>
      </c>
      <c r="O23" s="5" t="s">
        <v>63</v>
      </c>
      <c r="P23" s="5" t="s">
        <v>63</v>
      </c>
      <c r="Q23" s="5"/>
      <c r="R23" s="8" t="s">
        <v>11</v>
      </c>
      <c r="S23" s="5"/>
    </row>
    <row r="24" spans="2:19" ht="15.75" thickBot="1" x14ac:dyDescent="0.3">
      <c r="B24" s="135"/>
      <c r="C24" s="20" t="s">
        <v>91</v>
      </c>
      <c r="D24" s="7" t="str">
        <f>'Individualus planas'!E13</f>
        <v>-</v>
      </c>
      <c r="E24" s="17" t="str">
        <f t="shared" si="0"/>
        <v>-</v>
      </c>
      <c r="F24" s="17" t="str">
        <f t="shared" si="1"/>
        <v>-</v>
      </c>
      <c r="G24" s="62" t="str">
        <f t="shared" si="2"/>
        <v>-</v>
      </c>
      <c r="P24" s="5"/>
      <c r="Q24" s="5"/>
    </row>
    <row r="25" spans="2:19" x14ac:dyDescent="0.25">
      <c r="B25" s="114" t="s">
        <v>24</v>
      </c>
      <c r="C25" s="19" t="s">
        <v>26</v>
      </c>
      <c r="D25" s="18" t="str">
        <f>'Individualus planas'!E15</f>
        <v>-</v>
      </c>
      <c r="E25" s="18" t="str">
        <f t="shared" si="0"/>
        <v>-</v>
      </c>
      <c r="F25" s="18" t="str">
        <f t="shared" si="1"/>
        <v>-</v>
      </c>
      <c r="G25" s="64" t="str">
        <f t="shared" si="2"/>
        <v>-</v>
      </c>
      <c r="P25" s="5"/>
      <c r="Q25" s="5"/>
    </row>
    <row r="26" spans="2:19" x14ac:dyDescent="0.25">
      <c r="B26" s="115"/>
      <c r="C26" s="13" t="s">
        <v>28</v>
      </c>
      <c r="D26" s="7" t="str">
        <f>'Individualus planas'!E16</f>
        <v>-</v>
      </c>
      <c r="E26" s="7" t="str">
        <f t="shared" si="0"/>
        <v>-</v>
      </c>
      <c r="F26" s="7" t="str">
        <f t="shared" si="1"/>
        <v>-</v>
      </c>
      <c r="G26" s="61" t="str">
        <f t="shared" si="2"/>
        <v>-</v>
      </c>
      <c r="P26" s="5"/>
      <c r="Q26" s="5"/>
    </row>
    <row r="27" spans="2:19" x14ac:dyDescent="0.25">
      <c r="B27" s="115"/>
      <c r="C27" s="13" t="s">
        <v>30</v>
      </c>
      <c r="D27" s="7" t="str">
        <f>'Individualus planas'!E17</f>
        <v>-</v>
      </c>
      <c r="E27" s="7" t="str">
        <f t="shared" si="0"/>
        <v>-</v>
      </c>
      <c r="F27" s="7" t="str">
        <f t="shared" si="1"/>
        <v>-</v>
      </c>
      <c r="G27" s="61" t="str">
        <f t="shared" si="2"/>
        <v>-</v>
      </c>
      <c r="P27" s="5"/>
      <c r="Q27" s="5"/>
    </row>
    <row r="28" spans="2:19" x14ac:dyDescent="0.25">
      <c r="B28" s="115"/>
      <c r="C28" s="13" t="s">
        <v>32</v>
      </c>
      <c r="D28" s="7" t="str">
        <f>'Individualus planas'!E18</f>
        <v>-</v>
      </c>
      <c r="E28" s="7" t="str">
        <f t="shared" si="0"/>
        <v>-</v>
      </c>
      <c r="F28" s="7" t="str">
        <f t="shared" si="1"/>
        <v>-</v>
      </c>
      <c r="G28" s="61" t="str">
        <f t="shared" si="2"/>
        <v>-</v>
      </c>
      <c r="P28" s="5"/>
      <c r="Q28" s="5"/>
    </row>
    <row r="29" spans="2:19" ht="15.75" customHeight="1" thickBot="1" x14ac:dyDescent="0.3">
      <c r="B29" s="116"/>
      <c r="C29" s="69" t="s">
        <v>34</v>
      </c>
      <c r="D29" s="57" t="str">
        <f>'Individualus planas'!E19</f>
        <v>Mokysiuos</v>
      </c>
      <c r="E29" s="7">
        <f>IF(D29="Mokysiuos",6,"-")</f>
        <v>6</v>
      </c>
      <c r="F29" s="7">
        <f>IF(E29="-","-",3)</f>
        <v>3</v>
      </c>
      <c r="G29" s="61">
        <f>IF(E29="-","-",3)</f>
        <v>3</v>
      </c>
      <c r="P29" s="5"/>
      <c r="Q29" s="5"/>
    </row>
    <row r="30" spans="2:19" x14ac:dyDescent="0.25">
      <c r="B30" s="114" t="s">
        <v>92</v>
      </c>
      <c r="C30" s="19" t="s">
        <v>38</v>
      </c>
      <c r="D30" s="18" t="str">
        <f>'Individualus planas'!E21</f>
        <v>-</v>
      </c>
      <c r="E30" s="18" t="str">
        <f t="shared" si="0"/>
        <v>-</v>
      </c>
      <c r="F30" s="18" t="str">
        <f t="shared" si="1"/>
        <v>-</v>
      </c>
      <c r="G30" s="64" t="str">
        <f t="shared" ref="G30:G33" si="3">IF(E30="-","-",3)</f>
        <v>-</v>
      </c>
      <c r="M30" s="5" t="s">
        <v>93</v>
      </c>
      <c r="P30" s="5" t="s">
        <v>28</v>
      </c>
      <c r="Q30" s="5" t="s">
        <v>28</v>
      </c>
    </row>
    <row r="31" spans="2:19" x14ac:dyDescent="0.25">
      <c r="B31" s="115"/>
      <c r="C31" s="13" t="s">
        <v>40</v>
      </c>
      <c r="D31" s="7" t="str">
        <f>'Individualus planas'!E22</f>
        <v>-</v>
      </c>
      <c r="E31" s="7" t="str">
        <f t="shared" si="0"/>
        <v>-</v>
      </c>
      <c r="F31" s="7" t="str">
        <f t="shared" si="1"/>
        <v>-</v>
      </c>
      <c r="G31" s="61" t="str">
        <f t="shared" si="3"/>
        <v>-</v>
      </c>
      <c r="P31" s="5"/>
      <c r="Q31" s="5"/>
    </row>
    <row r="32" spans="2:19" s="9" customFormat="1" x14ac:dyDescent="0.25">
      <c r="B32" s="115"/>
      <c r="C32" s="29" t="s">
        <v>42</v>
      </c>
      <c r="D32" s="7" t="str">
        <f>'Individualus planas'!E23</f>
        <v>Mokysiuos</v>
      </c>
      <c r="E32" s="7">
        <f t="shared" si="0"/>
        <v>6</v>
      </c>
      <c r="F32" s="7">
        <f t="shared" si="1"/>
        <v>3</v>
      </c>
      <c r="G32" s="61">
        <f t="shared" si="3"/>
        <v>3</v>
      </c>
      <c r="M32" s="5" t="s">
        <v>94</v>
      </c>
      <c r="N32" s="10"/>
      <c r="O32" s="5" t="s">
        <v>85</v>
      </c>
      <c r="P32" s="5" t="s">
        <v>89</v>
      </c>
      <c r="Q32" s="5" t="s">
        <v>85</v>
      </c>
    </row>
    <row r="33" spans="2:17" ht="15.75" thickBot="1" x14ac:dyDescent="0.3">
      <c r="B33" s="116"/>
      <c r="C33" s="65" t="s">
        <v>44</v>
      </c>
      <c r="D33" s="17" t="str">
        <f>'Individualus planas'!E24</f>
        <v>-</v>
      </c>
      <c r="E33" s="17" t="str">
        <f t="shared" si="0"/>
        <v>-</v>
      </c>
      <c r="F33" s="17" t="str">
        <f t="shared" si="1"/>
        <v>-</v>
      </c>
      <c r="G33" s="62" t="str">
        <f t="shared" si="3"/>
        <v>-</v>
      </c>
      <c r="M33" s="5" t="s">
        <v>95</v>
      </c>
      <c r="O33" s="5" t="s">
        <v>89</v>
      </c>
      <c r="P33" s="5" t="s">
        <v>96</v>
      </c>
      <c r="Q33" s="5" t="s">
        <v>96</v>
      </c>
    </row>
    <row r="34" spans="2:17" ht="3.6" customHeight="1" x14ac:dyDescent="0.25">
      <c r="B34" s="14"/>
      <c r="D34" s="15"/>
      <c r="E34" s="15"/>
      <c r="F34" s="15"/>
      <c r="G34" s="15"/>
      <c r="P34" s="5"/>
      <c r="Q34" s="5"/>
    </row>
    <row r="35" spans="2:17" ht="12" customHeight="1" thickBot="1" x14ac:dyDescent="0.3">
      <c r="B35" s="16" t="s">
        <v>97</v>
      </c>
      <c r="G35"/>
      <c r="H35"/>
      <c r="I35" s="30"/>
      <c r="J35" s="30"/>
      <c r="M35" s="5" t="s">
        <v>98</v>
      </c>
      <c r="O35" s="5" t="s">
        <v>84</v>
      </c>
      <c r="P35" s="5"/>
      <c r="Q35" s="5"/>
    </row>
    <row r="36" spans="2:17" ht="15" customHeight="1" x14ac:dyDescent="0.25">
      <c r="B36" s="143" t="s">
        <v>73</v>
      </c>
      <c r="C36" s="144"/>
      <c r="D36" s="119" t="s">
        <v>75</v>
      </c>
      <c r="E36" s="119" t="s">
        <v>76</v>
      </c>
      <c r="F36" s="154"/>
      <c r="G36"/>
      <c r="H36"/>
      <c r="I36" s="30"/>
      <c r="J36" s="30"/>
      <c r="M36" s="5" t="s">
        <v>99</v>
      </c>
      <c r="P36" s="5"/>
      <c r="Q36" s="5"/>
    </row>
    <row r="37" spans="2:17" ht="15.75" thickBot="1" x14ac:dyDescent="0.3">
      <c r="B37" s="145"/>
      <c r="C37" s="146"/>
      <c r="D37" s="120"/>
      <c r="E37" s="93" t="s">
        <v>77</v>
      </c>
      <c r="F37" s="58" t="s">
        <v>78</v>
      </c>
      <c r="G37"/>
      <c r="H37"/>
      <c r="I37" s="30"/>
      <c r="J37" s="30"/>
      <c r="M37" s="5" t="s">
        <v>84</v>
      </c>
    </row>
    <row r="38" spans="2:17" x14ac:dyDescent="0.25">
      <c r="B38" s="96" t="s">
        <v>10</v>
      </c>
      <c r="C38" s="18" t="str">
        <f>'Individualus planas'!H10</f>
        <v>-</v>
      </c>
      <c r="D38" s="18" t="str">
        <f>IF(C38="Mokysiuos",2,"-")</f>
        <v>-</v>
      </c>
      <c r="E38" s="18" t="str">
        <f>IF(D38=2,1,"-")</f>
        <v>-</v>
      </c>
      <c r="F38" s="64" t="str">
        <f>IF(D38=2,1,"-")</f>
        <v>-</v>
      </c>
      <c r="G38"/>
      <c r="H38"/>
      <c r="I38" s="30"/>
      <c r="J38" s="30"/>
      <c r="M38" s="5" t="s">
        <v>100</v>
      </c>
    </row>
    <row r="39" spans="2:17" ht="15" customHeight="1" x14ac:dyDescent="0.25">
      <c r="B39" s="60" t="s">
        <v>15</v>
      </c>
      <c r="C39" s="7" t="str">
        <f>'Individualus planas'!H11</f>
        <v>-</v>
      </c>
      <c r="D39" s="7" t="str">
        <f t="shared" ref="D39:D40" si="4">IF(C39="Mokysiuos",2,"-")</f>
        <v>-</v>
      </c>
      <c r="E39" s="7" t="str">
        <f t="shared" ref="E39:E40" si="5">IF(D39=2,1,"-")</f>
        <v>-</v>
      </c>
      <c r="F39" s="61" t="str">
        <f t="shared" ref="F39:F40" si="6">IF(D39=2,1,"-")</f>
        <v>-</v>
      </c>
      <c r="G39"/>
      <c r="H39"/>
    </row>
    <row r="40" spans="2:17" x14ac:dyDescent="0.25">
      <c r="B40" s="60" t="s">
        <v>19</v>
      </c>
      <c r="C40" s="7" t="str">
        <f>'Individualus planas'!H12</f>
        <v>-</v>
      </c>
      <c r="D40" s="7" t="str">
        <f t="shared" si="4"/>
        <v>-</v>
      </c>
      <c r="E40" s="7" t="str">
        <f t="shared" si="5"/>
        <v>-</v>
      </c>
      <c r="F40" s="61" t="str">
        <f t="shared" si="6"/>
        <v>-</v>
      </c>
      <c r="G40"/>
      <c r="H40"/>
      <c r="M40" s="5" t="s">
        <v>96</v>
      </c>
    </row>
    <row r="41" spans="2:17" x14ac:dyDescent="0.25">
      <c r="B41" s="60" t="s">
        <v>23</v>
      </c>
      <c r="C41" s="7" t="str">
        <f>'Individualus planas'!H13</f>
        <v>-</v>
      </c>
      <c r="D41" s="7" t="str">
        <f t="shared" ref="D41" si="7">IF(C41="Mokysiuos",2,"-")</f>
        <v>-</v>
      </c>
      <c r="E41" s="7" t="str">
        <f t="shared" ref="E41" si="8">IF(D41=2,1,"-")</f>
        <v>-</v>
      </c>
      <c r="F41" s="61" t="str">
        <f t="shared" ref="F41" si="9">IF(D41=2,1,"-")</f>
        <v>-</v>
      </c>
      <c r="G41"/>
      <c r="H41"/>
    </row>
    <row r="42" spans="2:17" s="9" customFormat="1" ht="15" customHeight="1" x14ac:dyDescent="0.25">
      <c r="B42" s="60" t="str">
        <f>"II užsienio kalba ("&amp;'Individualus planas'!H14&amp;")"</f>
        <v>II užsienio kalba (-)</v>
      </c>
      <c r="C42" s="7" t="str">
        <f>'Individualus planas'!H14</f>
        <v>-</v>
      </c>
      <c r="D42" s="7" t="str">
        <f>IF(OR(C42="prancūzų",C42="vokiečių",C42="ispanų"),2,IF(C42="Rusų",4,"-"))</f>
        <v>-</v>
      </c>
      <c r="E42" s="7" t="str">
        <f>IF(D42=4,2,IF(D42=2,1,"-"))</f>
        <v>-</v>
      </c>
      <c r="F42" s="61" t="str">
        <f>IF(D42=4,2,IF(D42=2,1,"-"))</f>
        <v>-</v>
      </c>
      <c r="G42"/>
      <c r="H42"/>
      <c r="M42" s="5"/>
      <c r="N42" s="10"/>
      <c r="O42" s="5"/>
      <c r="P42" s="4"/>
    </row>
    <row r="43" spans="2:17" s="9" customFormat="1" ht="15.75" customHeight="1" thickBot="1" x14ac:dyDescent="0.3">
      <c r="B43" s="97" t="s">
        <v>101</v>
      </c>
      <c r="C43" s="17" t="str">
        <f>'Individualus planas'!H15</f>
        <v>-</v>
      </c>
      <c r="D43" s="17" t="str">
        <f>IF(C43="Mokysiuos",2,"-")</f>
        <v>-</v>
      </c>
      <c r="E43" s="17" t="str">
        <f>IF(D43=2,1,"-")</f>
        <v>-</v>
      </c>
      <c r="F43" s="62" t="str">
        <f>IF(D43=2,1,"-")</f>
        <v>-</v>
      </c>
      <c r="G43"/>
      <c r="H43"/>
      <c r="M43" s="5"/>
      <c r="N43" s="10"/>
      <c r="O43" s="5"/>
      <c r="P43" s="4"/>
    </row>
    <row r="44" spans="2:17" ht="18.75" customHeight="1" x14ac:dyDescent="0.25">
      <c r="C44" s="16" t="s">
        <v>102</v>
      </c>
      <c r="F44" s="159" t="s">
        <v>76</v>
      </c>
      <c r="G44" s="159"/>
      <c r="H44"/>
    </row>
    <row r="45" spans="2:17" ht="5.25" customHeight="1" x14ac:dyDescent="0.25">
      <c r="C45" s="113" t="s">
        <v>29</v>
      </c>
      <c r="D45" s="113"/>
      <c r="E45" s="162" t="s">
        <v>75</v>
      </c>
      <c r="F45" s="159"/>
      <c r="G45" s="159"/>
      <c r="H45"/>
    </row>
    <row r="46" spans="2:17" ht="9.75" customHeight="1" x14ac:dyDescent="0.25">
      <c r="C46" s="113"/>
      <c r="D46" s="113"/>
      <c r="E46" s="162"/>
      <c r="F46" s="91" t="s">
        <v>77</v>
      </c>
      <c r="G46" s="91" t="s">
        <v>78</v>
      </c>
      <c r="H46"/>
    </row>
    <row r="47" spans="2:17" x14ac:dyDescent="0.25">
      <c r="B47" s="161" t="str">
        <f>'Individualus planas'!G17</f>
        <v>Matematikos modulis III klasei: probleminių uždavinių sprendimas</v>
      </c>
      <c r="C47" s="161"/>
      <c r="D47" s="53" t="str">
        <f>'Individualus planas'!H17</f>
        <v>Mokysiuos</v>
      </c>
      <c r="E47" s="55">
        <f>IF(D47="Mokysiuos",1,"-")</f>
        <v>1</v>
      </c>
      <c r="F47" s="55">
        <f t="shared" ref="F47:F54" si="10">IF(E47="-","-",1)</f>
        <v>1</v>
      </c>
      <c r="G47" s="55" t="s">
        <v>11</v>
      </c>
      <c r="H47"/>
    </row>
    <row r="48" spans="2:17" x14ac:dyDescent="0.25">
      <c r="B48" s="161" t="str">
        <f>'Individualus planas'!G18</f>
        <v>Matematikos modulis IV klasei: probleminių uždavinių sprendimas</v>
      </c>
      <c r="C48" s="161"/>
      <c r="D48" s="53" t="str">
        <f>'Individualus planas'!H18</f>
        <v>Mokysiuos</v>
      </c>
      <c r="E48" s="55">
        <f>IF(D48="Mokysiuos",1,"-")</f>
        <v>1</v>
      </c>
      <c r="F48" s="55" t="s">
        <v>11</v>
      </c>
      <c r="G48" s="55">
        <f t="shared" ref="G48:G53" si="11">IF(E48="-","-",1)</f>
        <v>1</v>
      </c>
      <c r="H48"/>
    </row>
    <row r="49" spans="2:8" x14ac:dyDescent="0.25">
      <c r="B49" s="161" t="str">
        <f>'Individualus planas'!G19</f>
        <v>Anglų k. modulis: užsienio kalbos akademinių gebėjimų ugdymas(is) rengiantis studijoms</v>
      </c>
      <c r="C49" s="161"/>
      <c r="D49" s="53" t="str">
        <f>'Individualus planas'!H19</f>
        <v>Mokysiuos</v>
      </c>
      <c r="E49" s="55">
        <f t="shared" ref="E49:E53" si="12">IF(D49="Mokysiuos",2,"-")</f>
        <v>2</v>
      </c>
      <c r="F49" s="55">
        <f t="shared" si="10"/>
        <v>1</v>
      </c>
      <c r="G49" s="55">
        <f t="shared" si="11"/>
        <v>1</v>
      </c>
      <c r="H49"/>
    </row>
    <row r="50" spans="2:8" x14ac:dyDescent="0.25">
      <c r="B50" s="161" t="str">
        <f>'Individualus planas'!G20</f>
        <v>Informatikos modulis: duomenų tyrybos, programavimo ir saugaus elgesio pradmenys</v>
      </c>
      <c r="C50" s="161"/>
      <c r="D50" s="53" t="str">
        <f>'Individualus planas'!H20</f>
        <v>-</v>
      </c>
      <c r="E50" s="55" t="str">
        <f t="shared" si="12"/>
        <v>-</v>
      </c>
      <c r="F50" s="55" t="str">
        <f t="shared" si="10"/>
        <v>-</v>
      </c>
      <c r="G50" s="55" t="str">
        <f t="shared" si="11"/>
        <v>-</v>
      </c>
      <c r="H50"/>
    </row>
    <row r="51" spans="2:8" x14ac:dyDescent="0.25">
      <c r="B51" s="161" t="str">
        <f>'Individualus planas'!G21</f>
        <v>Lietuvių k. modulis III kl. B lygiui: lietuvių kalbos rašyba, skyryba ir kalbos vartojimas</v>
      </c>
      <c r="C51" s="161"/>
      <c r="D51" s="53" t="str">
        <f>'Individualus planas'!H21</f>
        <v>Mokysiuos</v>
      </c>
      <c r="E51" s="55">
        <f t="shared" si="12"/>
        <v>2</v>
      </c>
      <c r="F51" s="55">
        <f t="shared" si="10"/>
        <v>1</v>
      </c>
      <c r="G51" s="55" t="s">
        <v>11</v>
      </c>
      <c r="H51"/>
    </row>
    <row r="52" spans="2:8" x14ac:dyDescent="0.25">
      <c r="B52" s="161" t="str">
        <f>'Individualus planas'!G22</f>
        <v>Lietuvių k. modulis IV kl. B lygiui: lietuvių kalbos rašyba, skyryba ir kalbos vartojimas</v>
      </c>
      <c r="C52" s="161"/>
      <c r="D52" s="53" t="str">
        <f>'Individualus planas'!H22</f>
        <v>Mokysiuos</v>
      </c>
      <c r="E52" s="55">
        <f t="shared" si="12"/>
        <v>2</v>
      </c>
      <c r="F52" s="55" t="s">
        <v>11</v>
      </c>
      <c r="G52" s="55">
        <f t="shared" si="11"/>
        <v>1</v>
      </c>
      <c r="H52"/>
    </row>
    <row r="53" spans="2:8" x14ac:dyDescent="0.25">
      <c r="B53" s="161" t="str">
        <f>'Individualus planas'!G23</f>
        <v>Biologijos tiriamosios veiklos duomenų apdorojimo metodikos</v>
      </c>
      <c r="C53" s="161"/>
      <c r="D53" s="53" t="str">
        <f>'Individualus planas'!H23</f>
        <v>-</v>
      </c>
      <c r="E53" s="55" t="str">
        <f t="shared" si="12"/>
        <v>-</v>
      </c>
      <c r="F53" s="55" t="str">
        <f t="shared" si="10"/>
        <v>-</v>
      </c>
      <c r="G53" s="55" t="str">
        <f t="shared" si="11"/>
        <v>-</v>
      </c>
      <c r="H53"/>
    </row>
    <row r="54" spans="2:8" x14ac:dyDescent="0.25">
      <c r="B54" s="161" t="str">
        <f>'Individualus planas'!G24</f>
        <v>Fizikos modulis III klasei: fizikiniai inžinerijos pagrindai</v>
      </c>
      <c r="C54" s="161"/>
      <c r="D54" s="53" t="str">
        <f>'Individualus planas'!H24</f>
        <v>-</v>
      </c>
      <c r="E54" s="55" t="str">
        <f t="shared" ref="E54:E59" si="13">IF(D54="Mokysiuos",2,"-")</f>
        <v>-</v>
      </c>
      <c r="F54" s="55" t="str">
        <f t="shared" si="10"/>
        <v>-</v>
      </c>
      <c r="G54" s="55" t="s">
        <v>11</v>
      </c>
      <c r="H54"/>
    </row>
    <row r="55" spans="2:8" ht="15.75" customHeight="1" x14ac:dyDescent="0.25">
      <c r="B55" s="161" t="str">
        <f>'Individualus planas'!G25</f>
        <v>Fizikos modulis IV klasei: eksperimentinė fizika</v>
      </c>
      <c r="C55" s="161"/>
      <c r="D55" s="53" t="str">
        <f>'Individualus planas'!H25</f>
        <v>-</v>
      </c>
      <c r="E55" s="55" t="str">
        <f t="shared" si="13"/>
        <v>-</v>
      </c>
      <c r="F55" s="55" t="s">
        <v>11</v>
      </c>
      <c r="G55" s="55" t="str">
        <f>IF(E55="-","-",1)</f>
        <v>-</v>
      </c>
      <c r="H55"/>
    </row>
    <row r="56" spans="2:8" x14ac:dyDescent="0.25">
      <c r="B56" s="161" t="str">
        <f>'Individualus planas'!G26</f>
        <v>Chemijos modulis: integruotų chemijos uždavinių sprendimas</v>
      </c>
      <c r="C56" s="161"/>
      <c r="D56" s="53" t="str">
        <f>'Individualus planas'!H26</f>
        <v>-</v>
      </c>
      <c r="E56" s="55" t="str">
        <f t="shared" si="13"/>
        <v>-</v>
      </c>
      <c r="F56" s="55" t="str">
        <f>IF(E56="-","-",1)</f>
        <v>-</v>
      </c>
      <c r="G56" s="55" t="str">
        <f>IF(E56="-","-",1)</f>
        <v>-</v>
      </c>
      <c r="H56"/>
    </row>
    <row r="57" spans="2:8" x14ac:dyDescent="0.25">
      <c r="B57" s="161" t="str">
        <f>'Individualus planas'!G27</f>
        <v>Istorijos modulis: darbas su istorijos šaltiniais</v>
      </c>
      <c r="C57" s="161"/>
      <c r="D57" s="53" t="str">
        <f>'Individualus planas'!H27</f>
        <v>-</v>
      </c>
      <c r="E57" s="55" t="str">
        <f t="shared" si="13"/>
        <v>-</v>
      </c>
      <c r="F57" s="55" t="str">
        <f>IF(E57="-","-",1)</f>
        <v>-</v>
      </c>
      <c r="G57" s="55" t="str">
        <f>IF(E57="-","-",1)</f>
        <v>-</v>
      </c>
      <c r="H57"/>
    </row>
    <row r="58" spans="2:8" ht="15" customHeight="1" x14ac:dyDescent="0.25">
      <c r="B58" s="161" t="str">
        <f>'Individualus planas'!G28</f>
        <v>Geografijos modulis: geografinių žemėlapių sudarymas, skaitymas ir analizė</v>
      </c>
      <c r="C58" s="161"/>
      <c r="D58" s="53" t="str">
        <f>'Individualus planas'!H28</f>
        <v>-</v>
      </c>
      <c r="E58" s="55" t="str">
        <f t="shared" si="13"/>
        <v>-</v>
      </c>
      <c r="F58" s="55" t="str">
        <f>IF(E58="-","-",1)</f>
        <v>-</v>
      </c>
      <c r="G58" s="55" t="str">
        <f>IF(E58="-","-",1)</f>
        <v>-</v>
      </c>
      <c r="H58"/>
    </row>
    <row r="59" spans="2:8" ht="13.9" customHeight="1" x14ac:dyDescent="0.25">
      <c r="B59" s="161" t="str">
        <f>'Individualus planas'!G29</f>
        <v>Inžinerinių technologijų modulis: puslaidininkiai ir elektronika</v>
      </c>
      <c r="C59" s="161"/>
      <c r="D59" s="53" t="str">
        <f>'Individualus planas'!H29</f>
        <v>Mokysiuos</v>
      </c>
      <c r="E59" s="55">
        <f t="shared" si="13"/>
        <v>2</v>
      </c>
      <c r="F59" s="55">
        <f>IF(E59="-","-",1)</f>
        <v>1</v>
      </c>
      <c r="G59" s="55">
        <f>IF(E59="-","-",1)</f>
        <v>1</v>
      </c>
      <c r="H59"/>
    </row>
    <row r="60" spans="2:8" ht="15" customHeight="1" x14ac:dyDescent="0.25">
      <c r="B60" s="88" t="s">
        <v>103</v>
      </c>
      <c r="C60" s="160" t="str">
        <f>'Individualus planas'!G34</f>
        <v>Pasirinkite dalyką</v>
      </c>
      <c r="D60" s="160"/>
      <c r="E60" s="160"/>
      <c r="F60" s="160"/>
      <c r="G60" s="160"/>
      <c r="H60"/>
    </row>
    <row r="61" spans="2:8" ht="3.75" customHeight="1" thickBot="1" x14ac:dyDescent="0.3">
      <c r="G61"/>
      <c r="H61"/>
    </row>
    <row r="62" spans="2:8" ht="15.75" thickBot="1" x14ac:dyDescent="0.3">
      <c r="C62" s="21"/>
      <c r="D62" s="26" t="s">
        <v>104</v>
      </c>
      <c r="E62" s="27" t="s">
        <v>105</v>
      </c>
      <c r="F62" s="28" t="s">
        <v>106</v>
      </c>
      <c r="G62"/>
      <c r="H62"/>
    </row>
    <row r="63" spans="2:8" ht="15.75" thickBot="1" x14ac:dyDescent="0.3">
      <c r="C63" s="22" t="s">
        <v>107</v>
      </c>
      <c r="D63" s="23">
        <f>'Individualus planas'!B7</f>
        <v>8</v>
      </c>
      <c r="E63" s="24">
        <f>IF('Individualus planas'!E34="rašysiu",SUM(F12:F14,F20:F33,E38:E42,E43,F47:F58)+1,SUM(F12:F14,F20:F33,E38:E43,F47:F58,F59))</f>
        <v>27</v>
      </c>
      <c r="F63" s="25">
        <f>IF('Individualus planas'!E34="rašysiu",SUM(G12:G14,G20:G33,F38:F42,F43,G47:G58)+1,SUM(G12:G14,G20:G33,F38:F43,G47:G58,G59))</f>
        <v>27</v>
      </c>
      <c r="G63"/>
      <c r="H63"/>
    </row>
    <row r="64" spans="2:8" ht="6.75" customHeight="1" x14ac:dyDescent="0.25">
      <c r="G64"/>
      <c r="H64"/>
    </row>
    <row r="65" spans="2:8" ht="7.5" customHeight="1" x14ac:dyDescent="0.25">
      <c r="G65"/>
      <c r="H65"/>
    </row>
    <row r="66" spans="2:8" ht="19.5" customHeight="1" x14ac:dyDescent="0.25">
      <c r="B66" s="11" t="s">
        <v>108</v>
      </c>
      <c r="C66" s="158" t="str">
        <f>D6</f>
        <v>Vardas Pavardė</v>
      </c>
      <c r="D66" s="158"/>
      <c r="E66" s="158"/>
      <c r="F66" s="156"/>
      <c r="G66" s="156"/>
      <c r="H66" s="32"/>
    </row>
    <row r="67" spans="2:8" x14ac:dyDescent="0.25">
      <c r="B67" s="94"/>
      <c r="C67" s="157" t="s">
        <v>109</v>
      </c>
      <c r="D67" s="157"/>
      <c r="E67" s="157"/>
      <c r="F67" s="157" t="s">
        <v>110</v>
      </c>
      <c r="G67" s="157"/>
      <c r="H67" s="33"/>
    </row>
    <row r="68" spans="2:8" ht="32.450000000000003" customHeight="1" x14ac:dyDescent="0.25">
      <c r="B68" s="11" t="s">
        <v>111</v>
      </c>
      <c r="C68" s="155"/>
      <c r="D68" s="155"/>
      <c r="E68" s="155"/>
      <c r="F68" s="156"/>
      <c r="G68" s="156"/>
      <c r="H68" s="33"/>
    </row>
    <row r="69" spans="2:8" x14ac:dyDescent="0.25">
      <c r="C69" s="157" t="s">
        <v>109</v>
      </c>
      <c r="D69" s="157"/>
      <c r="E69" s="157"/>
      <c r="F69" s="157" t="s">
        <v>110</v>
      </c>
      <c r="G69" s="157"/>
      <c r="H69" s="30"/>
    </row>
  </sheetData>
  <sheetProtection algorithmName="SHA-512" hashValue="qH4JViK0MGSvsI4l8c/BXrYmnfg670sW4Zt5zh0rqjQYCEty/selHKrea3IcUM55fDGYbquBXPmlQ5Vi8tQffg==" saltValue="Q966viawWpvDJ+IaRK+HXQ==" spinCount="100000" sheet="1" selectLockedCells="1" selectUnlockedCells="1"/>
  <mergeCells count="54">
    <mergeCell ref="F44:G45"/>
    <mergeCell ref="C60:G60"/>
    <mergeCell ref="B57:C57"/>
    <mergeCell ref="E45:E46"/>
    <mergeCell ref="B51:C51"/>
    <mergeCell ref="B47:C47"/>
    <mergeCell ref="B48:C48"/>
    <mergeCell ref="B49:C49"/>
    <mergeCell ref="B50:C50"/>
    <mergeCell ref="B55:C55"/>
    <mergeCell ref="B58:C58"/>
    <mergeCell ref="B59:C59"/>
    <mergeCell ref="B52:C52"/>
    <mergeCell ref="B53:C53"/>
    <mergeCell ref="B54:C54"/>
    <mergeCell ref="B56:C56"/>
    <mergeCell ref="C68:E68"/>
    <mergeCell ref="F68:G68"/>
    <mergeCell ref="C69:E69"/>
    <mergeCell ref="F69:G69"/>
    <mergeCell ref="C66:E66"/>
    <mergeCell ref="F66:G66"/>
    <mergeCell ref="C67:E67"/>
    <mergeCell ref="F67:G67"/>
    <mergeCell ref="C18:D19"/>
    <mergeCell ref="C20:D20"/>
    <mergeCell ref="B25:B29"/>
    <mergeCell ref="B36:C37"/>
    <mergeCell ref="B5:G5"/>
    <mergeCell ref="B7:G7"/>
    <mergeCell ref="B10:C11"/>
    <mergeCell ref="D10:D11"/>
    <mergeCell ref="E10:E11"/>
    <mergeCell ref="F10:G10"/>
    <mergeCell ref="B13:C13"/>
    <mergeCell ref="B12:C12"/>
    <mergeCell ref="D36:D37"/>
    <mergeCell ref="E36:F36"/>
    <mergeCell ref="B4:G4"/>
    <mergeCell ref="B1:G1"/>
    <mergeCell ref="B9:C9"/>
    <mergeCell ref="C45:D46"/>
    <mergeCell ref="B30:B33"/>
    <mergeCell ref="B8:D8"/>
    <mergeCell ref="E8:G8"/>
    <mergeCell ref="E18:E19"/>
    <mergeCell ref="F18:G18"/>
    <mergeCell ref="B14:C14"/>
    <mergeCell ref="B15:C15"/>
    <mergeCell ref="D15:G15"/>
    <mergeCell ref="B18:B19"/>
    <mergeCell ref="C21:D21"/>
    <mergeCell ref="B22:B24"/>
    <mergeCell ref="D6:G6"/>
  </mergeCells>
  <conditionalFormatting sqref="B47:C59">
    <cfRule type="expression" dxfId="6" priority="3">
      <formula>D47="Mokysiuos"</formula>
    </cfRule>
  </conditionalFormatting>
  <conditionalFormatting sqref="C22:C33 B38:B42">
    <cfRule type="expression" dxfId="4" priority="8">
      <formula>C22="Mokysiuos"</formula>
    </cfRule>
  </conditionalFormatting>
  <conditionalFormatting sqref="D6">
    <cfRule type="expression" dxfId="3" priority="11">
      <formula>$D$6="Vardenis Pavardenis"</formula>
    </cfRule>
  </conditionalFormatting>
  <conditionalFormatting sqref="D63">
    <cfRule type="expression" dxfId="2" priority="9">
      <formula>$D$63&lt;8</formula>
    </cfRule>
  </conditionalFormatting>
  <conditionalFormatting sqref="E63:F63">
    <cfRule type="cellIs" dxfId="1" priority="12" operator="lessThan">
      <formula>25</formula>
    </cfRule>
    <cfRule type="cellIs" dxfId="0" priority="13" operator="greaterThan">
      <formula>35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2" orientation="portrait" r:id="rId1"/>
  <headerFooter>
    <oddHeader>&amp;LIndividualus planas 2025-2027 m.m.</oddHeader>
    <oddFooter>&amp;L&amp;P iš &amp;N&amp;RVilniaus „Laisvės“ gimnazija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8" id="{366F14C2-0970-4375-B682-755C7B80ABCF}">
            <xm:f>'Individualus planas'!$H$14&lt;&gt;"-"</xm:f>
            <x14:dxf>
              <font>
                <b/>
                <i val="0"/>
              </font>
              <fill>
                <patternFill>
                  <bgColor theme="9" tint="0.79998168889431442"/>
                </patternFill>
              </fill>
            </x14:dxf>
          </x14:cfRule>
          <xm:sqref>B42</xm:sqref>
        </x14:conditionalFormatting>
        <x14:conditionalFormatting xmlns:xm="http://schemas.microsoft.com/office/excel/2006/main">
          <x14:cfRule type="expression" priority="1" id="{4AB06E72-D3B1-4E2C-B71E-2AE98F64C7A8}">
            <xm:f>'Individualus planas'!$E$34="rašysiu"</xm:f>
            <x14:dxf>
              <font>
                <b/>
                <i val="0"/>
                <color theme="0"/>
              </font>
              <fill>
                <patternFill>
                  <bgColor theme="9" tint="-0.24994659260841701"/>
                </patternFill>
              </fill>
            </x14:dxf>
          </x14:cfRule>
          <xm:sqref>B60</xm:sqref>
        </x14:conditionalFormatting>
        <x14:conditionalFormatting xmlns:xm="http://schemas.microsoft.com/office/excel/2006/main">
          <x14:cfRule type="expression" priority="2" id="{29CB59F0-1340-4A1C-ACAA-68F7163341D2}">
            <xm:f>'Individualus planas'!$E$34="rašysiu"</xm:f>
            <x14:dxf>
              <numFmt numFmtId="0" formatCode="General"/>
            </x14:dxf>
          </x14:cfRule>
          <xm:sqref>B60:G60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4EB05-E976-4875-8354-B18B84B0C02C}">
  <dimension ref="A1:B68"/>
  <sheetViews>
    <sheetView topLeftCell="A43" workbookViewId="0">
      <selection activeCell="A55" sqref="A55:A65"/>
    </sheetView>
  </sheetViews>
  <sheetFormatPr defaultRowHeight="15" x14ac:dyDescent="0.25"/>
  <cols>
    <col min="1" max="1" width="75.28515625" bestFit="1" customWidth="1"/>
  </cols>
  <sheetData>
    <row r="1" spans="1:2" x14ac:dyDescent="0.25">
      <c r="A1" t="s">
        <v>112</v>
      </c>
      <c r="B1">
        <v>6</v>
      </c>
    </row>
    <row r="2" spans="1:2" x14ac:dyDescent="0.25">
      <c r="A2" t="s">
        <v>113</v>
      </c>
      <c r="B2">
        <v>4</v>
      </c>
    </row>
    <row r="3" spans="1:2" x14ac:dyDescent="0.25">
      <c r="A3" t="s">
        <v>114</v>
      </c>
      <c r="B3">
        <v>6</v>
      </c>
    </row>
    <row r="4" spans="1:2" x14ac:dyDescent="0.25">
      <c r="A4" t="s">
        <v>115</v>
      </c>
      <c r="B4">
        <v>4</v>
      </c>
    </row>
    <row r="5" spans="1:2" x14ac:dyDescent="0.25">
      <c r="A5" t="s">
        <v>16</v>
      </c>
      <c r="B5">
        <v>3</v>
      </c>
    </row>
    <row r="6" spans="1:2" x14ac:dyDescent="0.25">
      <c r="A6" t="s">
        <v>20</v>
      </c>
      <c r="B6" t="s">
        <v>79</v>
      </c>
    </row>
    <row r="7" spans="1:2" x14ac:dyDescent="0.25">
      <c r="A7" t="s">
        <v>13</v>
      </c>
      <c r="B7">
        <v>3</v>
      </c>
    </row>
    <row r="8" spans="1:2" x14ac:dyDescent="0.25">
      <c r="A8" t="s">
        <v>18</v>
      </c>
      <c r="B8">
        <v>3</v>
      </c>
    </row>
    <row r="9" spans="1:2" x14ac:dyDescent="0.25">
      <c r="A9" t="s">
        <v>116</v>
      </c>
      <c r="B9">
        <v>2</v>
      </c>
    </row>
    <row r="10" spans="1:2" x14ac:dyDescent="0.25">
      <c r="A10" t="s">
        <v>22</v>
      </c>
      <c r="B10">
        <v>3</v>
      </c>
    </row>
    <row r="11" spans="1:2" x14ac:dyDescent="0.25">
      <c r="A11" t="s">
        <v>26</v>
      </c>
      <c r="B11">
        <v>3</v>
      </c>
    </row>
    <row r="12" spans="1:2" x14ac:dyDescent="0.25">
      <c r="A12" t="s">
        <v>28</v>
      </c>
      <c r="B12">
        <v>3</v>
      </c>
    </row>
    <row r="13" spans="1:2" x14ac:dyDescent="0.25">
      <c r="A13" t="s">
        <v>30</v>
      </c>
      <c r="B13">
        <v>3</v>
      </c>
    </row>
    <row r="14" spans="1:2" x14ac:dyDescent="0.25">
      <c r="A14" t="s">
        <v>32</v>
      </c>
      <c r="B14">
        <v>3</v>
      </c>
    </row>
    <row r="15" spans="1:2" x14ac:dyDescent="0.25">
      <c r="A15" t="s">
        <v>34</v>
      </c>
      <c r="B15">
        <v>4</v>
      </c>
    </row>
    <row r="16" spans="1:2" x14ac:dyDescent="0.25">
      <c r="A16" t="s">
        <v>38</v>
      </c>
      <c r="B16">
        <v>3</v>
      </c>
    </row>
    <row r="17" spans="1:2" x14ac:dyDescent="0.25">
      <c r="A17" t="s">
        <v>40</v>
      </c>
      <c r="B17">
        <v>3</v>
      </c>
    </row>
    <row r="18" spans="1:2" x14ac:dyDescent="0.25">
      <c r="A18" t="s">
        <v>42</v>
      </c>
      <c r="B18">
        <v>3</v>
      </c>
    </row>
    <row r="19" spans="1:2" x14ac:dyDescent="0.25">
      <c r="A19" t="s">
        <v>44</v>
      </c>
      <c r="B19">
        <v>3</v>
      </c>
    </row>
    <row r="20" spans="1:2" x14ac:dyDescent="0.25">
      <c r="A20" t="s">
        <v>48</v>
      </c>
      <c r="B20">
        <v>1</v>
      </c>
    </row>
    <row r="21" spans="1:2" x14ac:dyDescent="0.25">
      <c r="A21" t="s">
        <v>50</v>
      </c>
      <c r="B21">
        <v>1</v>
      </c>
    </row>
    <row r="22" spans="1:2" x14ac:dyDescent="0.25">
      <c r="A22" t="s">
        <v>54</v>
      </c>
      <c r="B22">
        <v>2</v>
      </c>
    </row>
    <row r="23" spans="1:2" x14ac:dyDescent="0.25">
      <c r="A23" t="s">
        <v>56</v>
      </c>
      <c r="B23">
        <v>2</v>
      </c>
    </row>
    <row r="24" spans="1:2" x14ac:dyDescent="0.25">
      <c r="A24" t="s">
        <v>57</v>
      </c>
      <c r="B24">
        <v>2</v>
      </c>
    </row>
    <row r="25" spans="1:2" x14ac:dyDescent="0.25">
      <c r="A25" t="s">
        <v>117</v>
      </c>
      <c r="B25">
        <v>2</v>
      </c>
    </row>
    <row r="26" spans="1:2" x14ac:dyDescent="0.25">
      <c r="A26" t="s">
        <v>58</v>
      </c>
      <c r="B26">
        <v>2</v>
      </c>
    </row>
    <row r="27" spans="1:2" x14ac:dyDescent="0.25">
      <c r="A27" t="s">
        <v>59</v>
      </c>
      <c r="B27">
        <v>2</v>
      </c>
    </row>
    <row r="28" spans="1:2" x14ac:dyDescent="0.25">
      <c r="A28" t="s">
        <v>118</v>
      </c>
      <c r="B28" t="s">
        <v>119</v>
      </c>
    </row>
    <row r="29" spans="1:2" x14ac:dyDescent="0.25">
      <c r="A29" t="s">
        <v>120</v>
      </c>
      <c r="B29">
        <v>1</v>
      </c>
    </row>
    <row r="30" spans="1:2" x14ac:dyDescent="0.25">
      <c r="A30" t="s">
        <v>121</v>
      </c>
      <c r="B30">
        <v>1</v>
      </c>
    </row>
    <row r="31" spans="1:2" x14ac:dyDescent="0.25">
      <c r="A31" t="s">
        <v>10</v>
      </c>
      <c r="B31">
        <v>1</v>
      </c>
    </row>
    <row r="32" spans="1:2" x14ac:dyDescent="0.25">
      <c r="A32" t="s">
        <v>15</v>
      </c>
      <c r="B32">
        <v>1</v>
      </c>
    </row>
    <row r="33" spans="1:2" x14ac:dyDescent="0.25">
      <c r="A33" t="s">
        <v>122</v>
      </c>
      <c r="B33">
        <v>1</v>
      </c>
    </row>
    <row r="34" spans="1:2" x14ac:dyDescent="0.25">
      <c r="A34" t="s">
        <v>123</v>
      </c>
      <c r="B34">
        <v>1</v>
      </c>
    </row>
    <row r="35" spans="1:2" x14ac:dyDescent="0.25">
      <c r="A35" t="s">
        <v>124</v>
      </c>
      <c r="B35">
        <v>1</v>
      </c>
    </row>
    <row r="36" spans="1:2" x14ac:dyDescent="0.25">
      <c r="A36" t="s">
        <v>125</v>
      </c>
      <c r="B36">
        <v>1</v>
      </c>
    </row>
    <row r="37" spans="1:2" x14ac:dyDescent="0.25">
      <c r="A37" t="s">
        <v>19</v>
      </c>
      <c r="B37">
        <v>1</v>
      </c>
    </row>
    <row r="38" spans="1:2" x14ac:dyDescent="0.25">
      <c r="A38" t="s">
        <v>126</v>
      </c>
      <c r="B38">
        <v>0.5</v>
      </c>
    </row>
    <row r="39" spans="1:2" x14ac:dyDescent="0.25">
      <c r="A39" t="s">
        <v>127</v>
      </c>
      <c r="B39">
        <v>0.5</v>
      </c>
    </row>
    <row r="40" spans="1:2" x14ac:dyDescent="0.25">
      <c r="A40" t="s">
        <v>128</v>
      </c>
      <c r="B40">
        <v>1</v>
      </c>
    </row>
    <row r="41" spans="1:2" x14ac:dyDescent="0.25">
      <c r="A41" t="s">
        <v>129</v>
      </c>
      <c r="B41">
        <v>1</v>
      </c>
    </row>
    <row r="42" spans="1:2" x14ac:dyDescent="0.25">
      <c r="A42" t="s">
        <v>130</v>
      </c>
      <c r="B42">
        <v>0.5</v>
      </c>
    </row>
    <row r="43" spans="1:2" x14ac:dyDescent="0.25">
      <c r="A43" t="s">
        <v>131</v>
      </c>
      <c r="B43">
        <v>0.5</v>
      </c>
    </row>
    <row r="44" spans="1:2" x14ac:dyDescent="0.25">
      <c r="A44" t="s">
        <v>43</v>
      </c>
      <c r="B44">
        <v>1</v>
      </c>
    </row>
    <row r="45" spans="1:2" x14ac:dyDescent="0.25">
      <c r="A45" t="s">
        <v>132</v>
      </c>
      <c r="B45">
        <v>1</v>
      </c>
    </row>
    <row r="46" spans="1:2" x14ac:dyDescent="0.25">
      <c r="A46" t="s">
        <v>133</v>
      </c>
      <c r="B46">
        <v>1</v>
      </c>
    </row>
    <row r="47" spans="1:2" x14ac:dyDescent="0.25">
      <c r="A47" t="s">
        <v>134</v>
      </c>
      <c r="B47">
        <v>1</v>
      </c>
    </row>
    <row r="48" spans="1:2" x14ac:dyDescent="0.25">
      <c r="A48" t="s">
        <v>135</v>
      </c>
      <c r="B48">
        <v>1</v>
      </c>
    </row>
    <row r="49" spans="1:2" x14ac:dyDescent="0.25">
      <c r="A49" t="s">
        <v>136</v>
      </c>
      <c r="B49">
        <v>2</v>
      </c>
    </row>
    <row r="50" spans="1:2" x14ac:dyDescent="0.25">
      <c r="A50" t="s">
        <v>137</v>
      </c>
      <c r="B50">
        <v>2</v>
      </c>
    </row>
    <row r="55" spans="1:2" x14ac:dyDescent="0.25">
      <c r="A55" t="s">
        <v>12</v>
      </c>
    </row>
    <row r="56" spans="1:2" x14ac:dyDescent="0.25">
      <c r="A56" t="s">
        <v>13</v>
      </c>
    </row>
    <row r="57" spans="1:2" x14ac:dyDescent="0.25">
      <c r="A57" t="s">
        <v>89</v>
      </c>
    </row>
    <row r="58" spans="1:2" x14ac:dyDescent="0.25">
      <c r="A58" t="s">
        <v>85</v>
      </c>
    </row>
    <row r="59" spans="1:2" x14ac:dyDescent="0.25">
      <c r="A59" t="s">
        <v>28</v>
      </c>
    </row>
    <row r="60" spans="1:2" x14ac:dyDescent="0.25">
      <c r="A60" t="s">
        <v>32</v>
      </c>
    </row>
    <row r="61" spans="1:2" x14ac:dyDescent="0.25">
      <c r="A61" t="s">
        <v>63</v>
      </c>
    </row>
    <row r="62" spans="1:2" x14ac:dyDescent="0.25">
      <c r="A62" t="s">
        <v>70</v>
      </c>
    </row>
    <row r="63" spans="1:2" x14ac:dyDescent="0.25">
      <c r="A63" t="s">
        <v>138</v>
      </c>
    </row>
    <row r="64" spans="1:2" x14ac:dyDescent="0.25">
      <c r="A64" t="s">
        <v>54</v>
      </c>
    </row>
    <row r="65" spans="1:1" x14ac:dyDescent="0.25">
      <c r="A65" t="s">
        <v>56</v>
      </c>
    </row>
    <row r="66" spans="1:1" x14ac:dyDescent="0.25">
      <c r="A66" t="s">
        <v>57</v>
      </c>
    </row>
    <row r="67" spans="1:1" x14ac:dyDescent="0.25">
      <c r="A67" t="s">
        <v>58</v>
      </c>
    </row>
    <row r="68" spans="1:1" x14ac:dyDescent="0.25">
      <c r="A68" t="s">
        <v>59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0CFD91E44EDD204396AC1DBDC3EE05BA" ma:contentTypeVersion="3" ma:contentTypeDescription="Kurkite naują dokumentą." ma:contentTypeScope="" ma:versionID="230700f5b4bd22ab7ca11505e5e35e83">
  <xsd:schema xmlns:xsd="http://www.w3.org/2001/XMLSchema" xmlns:xs="http://www.w3.org/2001/XMLSchema" xmlns:p="http://schemas.microsoft.com/office/2006/metadata/properties" xmlns:ns2="43ef46b1-d3c4-4071-82ad-abed02a41078" targetNamespace="http://schemas.microsoft.com/office/2006/metadata/properties" ma:root="true" ma:fieldsID="8725bf55a1daa8922de7953bd38af165" ns2:_="">
    <xsd:import namespace="43ef46b1-d3c4-4071-82ad-abed02a4107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ef46b1-d3c4-4071-82ad-abed02a4107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AB0BCDF-98BA-4B45-93EA-E65319CEDBD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3ef46b1-d3c4-4071-82ad-abed02a4107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98B2E55-4BDC-4332-BC1D-247E868D80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3257AA5-4B67-472A-A392-A8EE42510FED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11</vt:i4>
      </vt:variant>
    </vt:vector>
  </HeadingPairs>
  <TitlesOfParts>
    <vt:vector size="14" baseType="lpstr">
      <vt:lpstr>Individualus planas</vt:lpstr>
      <vt:lpstr>Pasirašymui</vt:lpstr>
      <vt:lpstr>Parametrai</vt:lpstr>
      <vt:lpstr>A</vt:lpstr>
      <vt:lpstr>B</vt:lpstr>
      <vt:lpstr>Biologija</vt:lpstr>
      <vt:lpstr>brandos</vt:lpstr>
      <vt:lpstr>Chemija</vt:lpstr>
      <vt:lpstr>Fizika</vt:lpstr>
      <vt:lpstr>Geografija</vt:lpstr>
      <vt:lpstr>Istorija</vt:lpstr>
      <vt:lpstr>'Individualus planas'!Print_Area</vt:lpstr>
      <vt:lpstr>Pasirašymui!Print_Area</vt:lpstr>
      <vt:lpstr>val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Ina Kovaliova</dc:creator>
  <cp:keywords/>
  <dc:description/>
  <cp:lastModifiedBy>Ina Kovaliova</cp:lastModifiedBy>
  <cp:revision/>
  <dcterms:created xsi:type="dcterms:W3CDTF">2023-02-28T06:43:39Z</dcterms:created>
  <dcterms:modified xsi:type="dcterms:W3CDTF">2026-03-20T11:39:19Z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0x0101000CFD91E44EDD204396AC1DBDC3EE05BA</vt:lpwstr>
  </property>
</Properties>
</file>